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visitbritain-my.sharepoint.com/personal/alfie_winter_visitbritain_org/Documents/Documents/International Market Workstream/IM Webpages/"/>
    </mc:Choice>
  </mc:AlternateContent>
  <xr:revisionPtr revIDLastSave="0" documentId="8_{45321685-38BF-45D0-82D2-5DE5BA203FCE}" xr6:coauthVersionLast="47" xr6:coauthVersionMax="47" xr10:uidLastSave="{00000000-0000-0000-0000-000000000000}"/>
  <bookViews>
    <workbookView xWindow="-19310" yWindow="7230" windowWidth="19420" windowHeight="10300" tabRatio="524" xr2:uid="{00000000-000D-0000-FFFF-FFFF00000000}"/>
  </bookViews>
  <sheets>
    <sheet name="INTRO" sheetId="7" r:id="rId1"/>
    <sheet name="2024" sheetId="19" r:id="rId2"/>
    <sheet name="2023" sheetId="17" r:id="rId3"/>
    <sheet name="2022" sheetId="16" r:id="rId4"/>
    <sheet name="2019" sheetId="15" r:id="rId5"/>
    <sheet name="2018" sheetId="14" r:id="rId6"/>
    <sheet name="2017" sheetId="13" r:id="rId7"/>
    <sheet name="2016" sheetId="11" r:id="rId8"/>
    <sheet name="2015" sheetId="10" r:id="rId9"/>
    <sheet name="2014" sheetId="9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24" i="10" l="1"/>
  <c r="X24" i="10"/>
  <c r="V24" i="10"/>
  <c r="W23" i="10"/>
  <c r="X23" i="10"/>
  <c r="V23" i="10"/>
  <c r="W22" i="10"/>
  <c r="X22" i="10"/>
  <c r="V22" i="10"/>
  <c r="W21" i="10"/>
  <c r="X21" i="10"/>
  <c r="V21" i="10"/>
  <c r="W20" i="10"/>
  <c r="X20" i="10"/>
  <c r="V20" i="10"/>
  <c r="W19" i="10"/>
  <c r="X19" i="10"/>
  <c r="V19" i="10"/>
  <c r="W18" i="10"/>
  <c r="X18" i="10"/>
  <c r="V18" i="10"/>
  <c r="W15" i="10"/>
  <c r="X15" i="10"/>
  <c r="V15" i="10"/>
  <c r="W14" i="10"/>
  <c r="X14" i="10"/>
  <c r="V14" i="10"/>
  <c r="W13" i="10"/>
  <c r="X13" i="10"/>
  <c r="V13" i="10"/>
  <c r="W12" i="10"/>
  <c r="X12" i="10"/>
  <c r="V12" i="10"/>
  <c r="W11" i="10"/>
  <c r="X11" i="10"/>
  <c r="V11" i="10"/>
  <c r="W10" i="10"/>
  <c r="X10" i="10"/>
  <c r="V10" i="10"/>
  <c r="W9" i="10"/>
  <c r="X9" i="10"/>
  <c r="V9" i="10"/>
  <c r="W8" i="10"/>
  <c r="X8" i="10"/>
  <c r="V8" i="10"/>
  <c r="W7" i="10"/>
  <c r="X7" i="10"/>
  <c r="V7" i="10"/>
  <c r="W120" i="10"/>
  <c r="X120" i="10"/>
  <c r="V120" i="10"/>
  <c r="W25" i="10"/>
  <c r="X25" i="10"/>
  <c r="V25" i="10"/>
  <c r="W121" i="10"/>
  <c r="X121" i="10"/>
  <c r="V121" i="10"/>
  <c r="W122" i="10"/>
  <c r="W26" i="10"/>
  <c r="W28" i="10"/>
  <c r="X122" i="10"/>
  <c r="X26" i="10"/>
  <c r="X28" i="10"/>
  <c r="V122" i="10"/>
  <c r="V26" i="10"/>
  <c r="V28" i="10"/>
  <c r="U12" i="10"/>
  <c r="U20" i="10"/>
  <c r="U22" i="10"/>
  <c r="U16" i="10"/>
  <c r="U9" i="10"/>
  <c r="U18" i="10"/>
  <c r="U13" i="10"/>
  <c r="U21" i="10"/>
  <c r="U14" i="10"/>
  <c r="U24" i="10"/>
  <c r="U6" i="10"/>
  <c r="U11" i="10"/>
  <c r="U7" i="10"/>
  <c r="U15" i="10"/>
  <c r="U23" i="10"/>
  <c r="U8" i="10"/>
  <c r="U17" i="10"/>
  <c r="U10" i="10"/>
  <c r="U19" i="10"/>
  <c r="F26" i="15"/>
  <c r="E26" i="15"/>
  <c r="D26" i="15"/>
  <c r="Q98" i="10"/>
  <c r="R98" i="10"/>
  <c r="P98" i="10"/>
  <c r="Q213" i="10"/>
  <c r="R213" i="10"/>
  <c r="P213" i="10"/>
  <c r="Q212" i="10"/>
  <c r="R212" i="10"/>
  <c r="P212" i="10"/>
  <c r="AC18" i="14"/>
  <c r="AD18" i="14"/>
  <c r="AB18" i="14"/>
  <c r="O6" i="10"/>
  <c r="O7" i="10"/>
  <c r="O24" i="10"/>
  <c r="O32" i="10"/>
  <c r="O10" i="10"/>
  <c r="O9" i="10"/>
  <c r="O48" i="10"/>
  <c r="O44" i="10"/>
  <c r="O58" i="10"/>
  <c r="O39" i="10"/>
  <c r="O93" i="10"/>
  <c r="O28" i="10"/>
  <c r="O90" i="10"/>
  <c r="O108" i="10"/>
  <c r="O116" i="10"/>
  <c r="O124" i="10"/>
  <c r="O132" i="10"/>
  <c r="O140" i="10"/>
  <c r="O148" i="10"/>
  <c r="O156" i="10"/>
  <c r="O164" i="10"/>
  <c r="O172" i="10"/>
  <c r="O180" i="10"/>
  <c r="O188" i="10"/>
  <c r="O196" i="10"/>
  <c r="O204" i="10"/>
  <c r="O106" i="10"/>
  <c r="O84" i="10"/>
  <c r="O97" i="10"/>
  <c r="O72" i="10"/>
  <c r="O79" i="10"/>
  <c r="O14" i="10"/>
  <c r="O67" i="10"/>
  <c r="O69" i="10"/>
  <c r="O18" i="10"/>
  <c r="O59" i="10"/>
  <c r="O87" i="10"/>
  <c r="O54" i="10"/>
  <c r="O110" i="10"/>
  <c r="O118" i="10"/>
  <c r="O126" i="10"/>
  <c r="O142" i="10"/>
  <c r="O150" i="10"/>
  <c r="O158" i="10"/>
  <c r="O174" i="10"/>
  <c r="O190" i="10"/>
  <c r="O206" i="10"/>
  <c r="O50" i="10"/>
  <c r="O66" i="10"/>
  <c r="O120" i="10"/>
  <c r="O136" i="10"/>
  <c r="O152" i="10"/>
  <c r="O176" i="10"/>
  <c r="O192" i="10"/>
  <c r="O40" i="10"/>
  <c r="O94" i="10"/>
  <c r="O51" i="10"/>
  <c r="O33" i="10"/>
  <c r="O52" i="10"/>
  <c r="O121" i="10"/>
  <c r="O145" i="10"/>
  <c r="O169" i="10"/>
  <c r="O193" i="10"/>
  <c r="O92" i="10"/>
  <c r="O85" i="10"/>
  <c r="O41" i="10"/>
  <c r="O55" i="10"/>
  <c r="O114" i="10"/>
  <c r="O138" i="10"/>
  <c r="O162" i="10"/>
  <c r="O178" i="10"/>
  <c r="O194" i="10"/>
  <c r="O63" i="10"/>
  <c r="O75" i="10"/>
  <c r="O91" i="10"/>
  <c r="O81" i="10"/>
  <c r="O123" i="10"/>
  <c r="O147" i="10"/>
  <c r="O171" i="10"/>
  <c r="O195" i="10"/>
  <c r="O68" i="10"/>
  <c r="O60" i="10"/>
  <c r="O80" i="10"/>
  <c r="O34" i="10"/>
  <c r="O78" i="10"/>
  <c r="O15" i="10"/>
  <c r="O89" i="10"/>
  <c r="O86" i="10"/>
  <c r="O71" i="10"/>
  <c r="O83" i="10"/>
  <c r="O57" i="10"/>
  <c r="O109" i="10"/>
  <c r="O117" i="10"/>
  <c r="O125" i="10"/>
  <c r="O133" i="10"/>
  <c r="O141" i="10"/>
  <c r="O149" i="10"/>
  <c r="O157" i="10"/>
  <c r="O165" i="10"/>
  <c r="O173" i="10"/>
  <c r="O181" i="10"/>
  <c r="O189" i="10"/>
  <c r="O197" i="10"/>
  <c r="O205" i="10"/>
  <c r="O134" i="10"/>
  <c r="O166" i="10"/>
  <c r="O182" i="10"/>
  <c r="O198" i="10"/>
  <c r="O160" i="10"/>
  <c r="O200" i="10"/>
  <c r="O47" i="10"/>
  <c r="O73" i="10"/>
  <c r="O129" i="10"/>
  <c r="O161" i="10"/>
  <c r="O185" i="10"/>
  <c r="O209" i="10"/>
  <c r="O22" i="10"/>
  <c r="O19" i="10"/>
  <c r="O30" i="10"/>
  <c r="O122" i="10"/>
  <c r="O146" i="10"/>
  <c r="O170" i="10"/>
  <c r="O202" i="10"/>
  <c r="O26" i="10"/>
  <c r="O49" i="10"/>
  <c r="O27" i="10"/>
  <c r="O107" i="10"/>
  <c r="O139" i="10"/>
  <c r="O163" i="10"/>
  <c r="O187" i="10"/>
  <c r="O211" i="10"/>
  <c r="O62" i="10"/>
  <c r="O56" i="10"/>
  <c r="O45" i="10"/>
  <c r="O74" i="10"/>
  <c r="O23" i="10"/>
  <c r="O35" i="10"/>
  <c r="O36" i="10"/>
  <c r="O88" i="10"/>
  <c r="O64" i="10"/>
  <c r="O12" i="10"/>
  <c r="O65" i="10"/>
  <c r="O111" i="10"/>
  <c r="O119" i="10"/>
  <c r="O127" i="10"/>
  <c r="O135" i="10"/>
  <c r="O143" i="10"/>
  <c r="O151" i="10"/>
  <c r="O159" i="10"/>
  <c r="O167" i="10"/>
  <c r="O175" i="10"/>
  <c r="O183" i="10"/>
  <c r="O191" i="10"/>
  <c r="O199" i="10"/>
  <c r="O207" i="10"/>
  <c r="O25" i="10"/>
  <c r="O96" i="10"/>
  <c r="O53" i="10"/>
  <c r="O20" i="10"/>
  <c r="O77" i="10"/>
  <c r="O11" i="10"/>
  <c r="O43" i="10"/>
  <c r="O37" i="10"/>
  <c r="O82" i="10"/>
  <c r="O112" i="10"/>
  <c r="O128" i="10"/>
  <c r="O144" i="10"/>
  <c r="O168" i="10"/>
  <c r="O184" i="10"/>
  <c r="O208" i="10"/>
  <c r="O13" i="10"/>
  <c r="O17" i="10"/>
  <c r="O61" i="10"/>
  <c r="O31" i="10"/>
  <c r="O21" i="10"/>
  <c r="O113" i="10"/>
  <c r="O137" i="10"/>
  <c r="O153" i="10"/>
  <c r="O177" i="10"/>
  <c r="O201" i="10"/>
  <c r="O29" i="10"/>
  <c r="O70" i="10"/>
  <c r="O95" i="10"/>
  <c r="O16" i="10"/>
  <c r="O46" i="10"/>
  <c r="O130" i="10"/>
  <c r="O154" i="10"/>
  <c r="O186" i="10"/>
  <c r="O210" i="10"/>
  <c r="O42" i="10"/>
  <c r="O76" i="10"/>
  <c r="O8" i="10"/>
  <c r="O38" i="10"/>
  <c r="O115" i="10"/>
  <c r="O131" i="10"/>
  <c r="O155" i="10"/>
  <c r="O179" i="10"/>
  <c r="O203" i="10"/>
  <c r="P214" i="10"/>
  <c r="P101" i="10"/>
  <c r="P99" i="10"/>
  <c r="R214" i="10"/>
  <c r="R101" i="10"/>
  <c r="R99" i="10"/>
  <c r="Q214" i="10"/>
  <c r="Q101" i="10"/>
  <c r="Q99" i="10"/>
  <c r="I47" i="10"/>
  <c r="K21" i="10"/>
  <c r="L21" i="10"/>
  <c r="J21" i="10"/>
  <c r="I20" i="10"/>
  <c r="I46" i="10"/>
  <c r="I15" i="10"/>
  <c r="I53" i="10"/>
  <c r="O35" i="15"/>
  <c r="O36" i="15"/>
  <c r="O37" i="15"/>
  <c r="O38" i="15"/>
  <c r="O39" i="15"/>
  <c r="O40" i="15"/>
  <c r="O41" i="15"/>
  <c r="O42" i="15"/>
  <c r="O43" i="15"/>
  <c r="O44" i="15"/>
  <c r="O45" i="15"/>
  <c r="O46" i="15"/>
  <c r="O47" i="15"/>
  <c r="O48" i="15"/>
  <c r="O33" i="15"/>
  <c r="O34" i="15"/>
  <c r="O7" i="15"/>
  <c r="O8" i="15"/>
  <c r="O9" i="15"/>
  <c r="O10" i="15"/>
  <c r="O11" i="15"/>
  <c r="O12" i="15"/>
  <c r="O13" i="15"/>
  <c r="O14" i="15"/>
  <c r="O6" i="15"/>
  <c r="AJ82" i="15"/>
  <c r="AI82" i="15"/>
  <c r="AH82" i="15"/>
  <c r="AG55" i="15"/>
  <c r="E51" i="11"/>
  <c r="F51" i="11"/>
  <c r="D51" i="11"/>
  <c r="E31" i="9"/>
  <c r="D31" i="9"/>
  <c r="C24" i="9"/>
  <c r="F32" i="9"/>
  <c r="E11" i="9"/>
  <c r="F11" i="9"/>
  <c r="D11" i="9"/>
  <c r="F14" i="9"/>
  <c r="C23" i="9"/>
  <c r="C18" i="9"/>
  <c r="C19" i="9"/>
  <c r="C20" i="9"/>
  <c r="C27" i="9"/>
  <c r="C10" i="9"/>
  <c r="C26" i="9"/>
  <c r="C30" i="9"/>
  <c r="C29" i="9"/>
  <c r="C7" i="9"/>
  <c r="C9" i="9"/>
  <c r="C25" i="9"/>
  <c r="C22" i="9"/>
  <c r="C21" i="9"/>
  <c r="C28" i="9"/>
  <c r="C8" i="9"/>
  <c r="D32" i="9"/>
  <c r="D33" i="9"/>
  <c r="F31" i="9"/>
  <c r="F33" i="9"/>
  <c r="D14" i="9"/>
  <c r="E32" i="9"/>
  <c r="E33" i="9"/>
  <c r="E14" i="9"/>
  <c r="F19" i="10"/>
  <c r="E52" i="10"/>
  <c r="E54" i="10"/>
  <c r="E19" i="10"/>
  <c r="D19" i="10"/>
  <c r="F52" i="10"/>
  <c r="F54" i="10"/>
  <c r="D52" i="10"/>
  <c r="C46" i="10"/>
  <c r="C38" i="10"/>
  <c r="F22" i="10"/>
  <c r="E22" i="10"/>
  <c r="C49" i="10"/>
  <c r="C48" i="10"/>
  <c r="C43" i="10"/>
  <c r="D54" i="10"/>
  <c r="C29" i="10"/>
  <c r="C15" i="10"/>
  <c r="C8" i="10"/>
  <c r="C17" i="10"/>
  <c r="C42" i="10"/>
  <c r="C10" i="10"/>
  <c r="C13" i="10"/>
  <c r="C12" i="10"/>
  <c r="C51" i="10"/>
  <c r="C18" i="10"/>
  <c r="C6" i="10"/>
  <c r="C7" i="10"/>
  <c r="C16" i="10"/>
  <c r="C11" i="10"/>
  <c r="C9" i="10"/>
  <c r="C14" i="10"/>
  <c r="C40" i="10"/>
  <c r="C34" i="10"/>
  <c r="C32" i="10"/>
  <c r="C37" i="10"/>
  <c r="C39" i="10"/>
  <c r="C47" i="10"/>
  <c r="C50" i="10"/>
  <c r="C30" i="10"/>
  <c r="C35" i="10"/>
  <c r="C45" i="10"/>
  <c r="C28" i="10"/>
  <c r="C44" i="10"/>
  <c r="C31" i="10"/>
  <c r="C33" i="10"/>
  <c r="C41" i="10"/>
  <c r="C36" i="10"/>
  <c r="D22" i="10"/>
  <c r="AJ48" i="11"/>
  <c r="AI48" i="11"/>
  <c r="AH48" i="11"/>
  <c r="AC44" i="11"/>
  <c r="R80" i="11"/>
  <c r="Q80" i="11"/>
  <c r="P80" i="11"/>
  <c r="L50" i="11"/>
  <c r="K50" i="11"/>
  <c r="J50" i="11"/>
  <c r="F52" i="11"/>
  <c r="F53" i="11"/>
  <c r="E52" i="11"/>
  <c r="E53" i="11"/>
  <c r="AB44" i="11"/>
  <c r="AD44" i="11"/>
  <c r="D52" i="11"/>
  <c r="D53" i="11"/>
  <c r="AD72" i="15"/>
  <c r="AC72" i="15"/>
  <c r="AB72" i="15"/>
  <c r="AD18" i="15"/>
  <c r="AD21" i="15"/>
  <c r="AC18" i="15"/>
  <c r="AC21" i="15"/>
  <c r="AC71" i="15"/>
  <c r="AC73" i="15"/>
  <c r="AD71" i="15"/>
  <c r="AD73" i="15"/>
  <c r="AB18" i="15"/>
  <c r="AB21" i="15"/>
  <c r="W67" i="15"/>
  <c r="X67" i="15"/>
  <c r="V67" i="15"/>
  <c r="X18" i="15"/>
  <c r="X21" i="15"/>
  <c r="W18" i="15"/>
  <c r="W21" i="15"/>
  <c r="W66" i="15"/>
  <c r="W68" i="15"/>
  <c r="AB71" i="15"/>
  <c r="AA42" i="15"/>
  <c r="X66" i="15"/>
  <c r="X68" i="15"/>
  <c r="AA35" i="15"/>
  <c r="AA59" i="15"/>
  <c r="AA67" i="15"/>
  <c r="AA10" i="15"/>
  <c r="AA6" i="15"/>
  <c r="AB73" i="15"/>
  <c r="AA36" i="15"/>
  <c r="AA60" i="15"/>
  <c r="AA68" i="15"/>
  <c r="AA11" i="15"/>
  <c r="AA37" i="15"/>
  <c r="AA12" i="15"/>
  <c r="AA56" i="15"/>
  <c r="AA38" i="15"/>
  <c r="AA54" i="15"/>
  <c r="AA13" i="15"/>
  <c r="AA15" i="15"/>
  <c r="AA47" i="15"/>
  <c r="AA63" i="15"/>
  <c r="AA14" i="15"/>
  <c r="AA48" i="15"/>
  <c r="AA7" i="15"/>
  <c r="AA41" i="15"/>
  <c r="AA49" i="15"/>
  <c r="AA8" i="15"/>
  <c r="AA16" i="15"/>
  <c r="AA34" i="15"/>
  <c r="AA58" i="15"/>
  <c r="AA66" i="15"/>
  <c r="AA9" i="15"/>
  <c r="AA17" i="15"/>
  <c r="AA39" i="15"/>
  <c r="AA51" i="15"/>
  <c r="AA43" i="15"/>
  <c r="AA62" i="15"/>
  <c r="AA70" i="15"/>
  <c r="AA46" i="15"/>
  <c r="AA33" i="15"/>
  <c r="AA40" i="15"/>
  <c r="AA52" i="15"/>
  <c r="AA57" i="15"/>
  <c r="AA55" i="15"/>
  <c r="AA53" i="15"/>
  <c r="AA44" i="15"/>
  <c r="AA45" i="15"/>
  <c r="AA64" i="15"/>
  <c r="AA65" i="15"/>
  <c r="AA69" i="15"/>
  <c r="AA61" i="15"/>
  <c r="AA50" i="15"/>
  <c r="V66" i="15"/>
  <c r="U62" i="15"/>
  <c r="V18" i="15"/>
  <c r="V21" i="15"/>
  <c r="U58" i="15"/>
  <c r="U38" i="15"/>
  <c r="U37" i="15"/>
  <c r="U53" i="15"/>
  <c r="U61" i="15"/>
  <c r="U9" i="15"/>
  <c r="U17" i="15"/>
  <c r="U47" i="15"/>
  <c r="U11" i="15"/>
  <c r="U57" i="15"/>
  <c r="U13" i="15"/>
  <c r="U33" i="15"/>
  <c r="V68" i="15"/>
  <c r="U35" i="15"/>
  <c r="U51" i="15"/>
  <c r="U15" i="15"/>
  <c r="U52" i="15"/>
  <c r="U8" i="15"/>
  <c r="U46" i="15"/>
  <c r="U54" i="15"/>
  <c r="U10" i="15"/>
  <c r="U40" i="15"/>
  <c r="U48" i="15"/>
  <c r="U12" i="15"/>
  <c r="U65" i="15"/>
  <c r="U34" i="15"/>
  <c r="U14" i="15"/>
  <c r="U7" i="15"/>
  <c r="U60" i="15"/>
  <c r="U16" i="15"/>
  <c r="U6" i="15"/>
  <c r="U63" i="15"/>
  <c r="U56" i="15"/>
  <c r="U49" i="15"/>
  <c r="U43" i="15"/>
  <c r="U39" i="15"/>
  <c r="U41" i="15"/>
  <c r="U64" i="15"/>
  <c r="U36" i="15"/>
  <c r="U50" i="15"/>
  <c r="U45" i="15"/>
  <c r="U44" i="15"/>
  <c r="U55" i="15"/>
  <c r="U59" i="15"/>
  <c r="U42" i="15"/>
  <c r="AI54" i="15"/>
  <c r="AJ54" i="15"/>
  <c r="AH54" i="15"/>
  <c r="AI53" i="15"/>
  <c r="AJ53" i="15"/>
  <c r="AH53" i="15"/>
  <c r="AI52" i="15"/>
  <c r="AJ52" i="15"/>
  <c r="AH52" i="15"/>
  <c r="AI51" i="15"/>
  <c r="AJ51" i="15"/>
  <c r="AH51" i="15"/>
  <c r="AI50" i="15"/>
  <c r="AJ50" i="15"/>
  <c r="AH49" i="15"/>
  <c r="AH50" i="15"/>
  <c r="AI49" i="15"/>
  <c r="AJ49" i="15"/>
  <c r="AI48" i="15"/>
  <c r="AJ48" i="15"/>
  <c r="AH48" i="15"/>
  <c r="AI47" i="15"/>
  <c r="AJ47" i="15"/>
  <c r="AH47" i="15"/>
  <c r="AI46" i="15"/>
  <c r="AJ46" i="15"/>
  <c r="AH46" i="15"/>
  <c r="AI45" i="15"/>
  <c r="AJ45" i="15"/>
  <c r="AH45" i="15"/>
  <c r="AI44" i="15"/>
  <c r="AJ44" i="15"/>
  <c r="AH44" i="15"/>
  <c r="AI43" i="15"/>
  <c r="AJ43" i="15"/>
  <c r="AH43" i="15"/>
  <c r="AI42" i="15"/>
  <c r="AJ42" i="15"/>
  <c r="AH42" i="15"/>
  <c r="AI41" i="15"/>
  <c r="AJ41" i="15"/>
  <c r="AH41" i="15"/>
  <c r="AI40" i="15"/>
  <c r="AJ40" i="15"/>
  <c r="AH40" i="15"/>
  <c r="AI39" i="15"/>
  <c r="AJ39" i="15"/>
  <c r="AH39" i="15"/>
  <c r="AI38" i="15"/>
  <c r="AJ38" i="15"/>
  <c r="AH38" i="15"/>
  <c r="AI37" i="15"/>
  <c r="AJ37" i="15"/>
  <c r="AH37" i="15"/>
  <c r="AI36" i="15"/>
  <c r="AJ36" i="15"/>
  <c r="AH36" i="15"/>
  <c r="AI35" i="15"/>
  <c r="AJ35" i="15"/>
  <c r="AH35" i="15"/>
  <c r="AI34" i="15"/>
  <c r="AJ34" i="15"/>
  <c r="AH34" i="15"/>
  <c r="AI33" i="15"/>
  <c r="AJ33" i="15"/>
  <c r="AH33" i="15"/>
  <c r="AI32" i="15"/>
  <c r="AJ32" i="15"/>
  <c r="AH32" i="15"/>
  <c r="AI31" i="15"/>
  <c r="AJ31" i="15"/>
  <c r="AH31" i="15"/>
  <c r="AI30" i="15"/>
  <c r="AJ30" i="15"/>
  <c r="AH30" i="15"/>
  <c r="AI29" i="15"/>
  <c r="AJ29" i="15"/>
  <c r="AH29" i="15"/>
  <c r="AI28" i="15"/>
  <c r="AJ28" i="15"/>
  <c r="AH28" i="15"/>
  <c r="AI27" i="15"/>
  <c r="AJ27" i="15"/>
  <c r="AH27" i="15"/>
  <c r="AI26" i="15"/>
  <c r="AJ26" i="15"/>
  <c r="AH26" i="15"/>
  <c r="AI25" i="15"/>
  <c r="AJ25" i="15"/>
  <c r="AH25" i="15"/>
  <c r="AI24" i="15"/>
  <c r="AJ24" i="15"/>
  <c r="AH24" i="15"/>
  <c r="AI23" i="15"/>
  <c r="AJ23" i="15"/>
  <c r="AH23" i="15"/>
  <c r="AI22" i="15"/>
  <c r="AJ22" i="15"/>
  <c r="AH22" i="15"/>
  <c r="AI21" i="15"/>
  <c r="AJ21" i="15"/>
  <c r="AH21" i="15"/>
  <c r="AI20" i="15"/>
  <c r="AJ20" i="15"/>
  <c r="AH20" i="15"/>
  <c r="AI19" i="15"/>
  <c r="AJ19" i="15"/>
  <c r="AH19" i="15"/>
  <c r="AI18" i="15"/>
  <c r="AJ18" i="15"/>
  <c r="AH18" i="15"/>
  <c r="AI17" i="15"/>
  <c r="AJ17" i="15"/>
  <c r="AH17" i="15"/>
  <c r="AI16" i="15"/>
  <c r="AJ16" i="15"/>
  <c r="AH16" i="15"/>
  <c r="AI15" i="15"/>
  <c r="AJ15" i="15"/>
  <c r="AH15" i="15"/>
  <c r="AI14" i="15"/>
  <c r="AJ14" i="15"/>
  <c r="AH14" i="15"/>
  <c r="AI13" i="15"/>
  <c r="AJ13" i="15"/>
  <c r="AH13" i="15"/>
  <c r="AI12" i="15"/>
  <c r="AJ12" i="15"/>
  <c r="AH12" i="15"/>
  <c r="AI11" i="15"/>
  <c r="AJ11" i="15"/>
  <c r="AH11" i="15"/>
  <c r="AI10" i="15"/>
  <c r="AJ10" i="15"/>
  <c r="AH10" i="15"/>
  <c r="AI9" i="15"/>
  <c r="AJ9" i="15"/>
  <c r="AH9" i="15"/>
  <c r="AI8" i="15"/>
  <c r="AJ8" i="15"/>
  <c r="AH8" i="15"/>
  <c r="AI7" i="15"/>
  <c r="AJ7" i="15"/>
  <c r="AH7" i="15"/>
  <c r="AI6" i="15"/>
  <c r="AJ6" i="15"/>
  <c r="AH6" i="15"/>
  <c r="AH56" i="15"/>
  <c r="AJ56" i="15"/>
  <c r="AI56" i="15"/>
  <c r="AI57" i="15"/>
  <c r="AI59" i="15"/>
  <c r="AJ57" i="15"/>
  <c r="AJ59" i="15"/>
  <c r="AG17" i="15"/>
  <c r="AG49" i="15"/>
  <c r="AG41" i="15"/>
  <c r="AG51" i="15"/>
  <c r="AG25" i="15"/>
  <c r="AG9" i="15"/>
  <c r="AH57" i="15"/>
  <c r="AH59" i="15"/>
  <c r="AG33" i="15"/>
  <c r="AG10" i="15"/>
  <c r="AG32" i="15"/>
  <c r="AG26" i="15"/>
  <c r="AG38" i="15"/>
  <c r="AG52" i="15"/>
  <c r="AG31" i="15"/>
  <c r="AG28" i="15"/>
  <c r="AG34" i="15"/>
  <c r="AG40" i="15"/>
  <c r="AG13" i="15"/>
  <c r="AG46" i="15"/>
  <c r="AG18" i="15"/>
  <c r="AG39" i="15"/>
  <c r="AG53" i="15"/>
  <c r="AG42" i="15"/>
  <c r="AG48" i="15"/>
  <c r="AG54" i="15"/>
  <c r="AG37" i="15"/>
  <c r="AG47" i="15"/>
  <c r="AG7" i="15"/>
  <c r="AG21" i="15"/>
  <c r="AG11" i="15"/>
  <c r="AG12" i="15"/>
  <c r="AG6" i="15"/>
  <c r="AG50" i="15"/>
  <c r="AG8" i="15"/>
  <c r="AG45" i="15"/>
  <c r="AG19" i="15"/>
  <c r="AG29" i="15"/>
  <c r="AG20" i="15"/>
  <c r="AG14" i="15"/>
  <c r="AG27" i="15"/>
  <c r="AG16" i="15"/>
  <c r="AG35" i="15"/>
  <c r="AG22" i="15"/>
  <c r="AG36" i="15"/>
  <c r="AG15" i="15"/>
  <c r="AG24" i="15"/>
  <c r="AG43" i="15"/>
  <c r="AG30" i="15"/>
  <c r="AG44" i="15"/>
  <c r="AG23" i="15"/>
  <c r="AG64" i="15"/>
  <c r="AG72" i="15"/>
  <c r="AG80" i="15"/>
  <c r="AG89" i="15"/>
  <c r="AG97" i="15"/>
  <c r="AG113" i="15"/>
  <c r="AG129" i="15"/>
  <c r="AG137" i="15"/>
  <c r="AG145" i="15"/>
  <c r="AG153" i="15"/>
  <c r="AG161" i="15"/>
  <c r="AG65" i="15"/>
  <c r="AG73" i="15"/>
  <c r="AG81" i="15"/>
  <c r="AG98" i="15"/>
  <c r="AG106" i="15"/>
  <c r="AG114" i="15"/>
  <c r="AG122" i="15"/>
  <c r="AG130" i="15"/>
  <c r="AG138" i="15"/>
  <c r="AG154" i="15"/>
  <c r="AG162" i="15"/>
  <c r="AG66" i="15"/>
  <c r="AG74" i="15"/>
  <c r="AG91" i="15"/>
  <c r="AG99" i="15"/>
  <c r="AG115" i="15"/>
  <c r="AG131" i="15"/>
  <c r="AG147" i="15"/>
  <c r="AG155" i="15"/>
  <c r="AG163" i="15"/>
  <c r="AG75" i="15"/>
  <c r="AG92" i="15"/>
  <c r="AG100" i="15"/>
  <c r="AG108" i="15"/>
  <c r="AG116" i="15"/>
  <c r="AG124" i="15"/>
  <c r="AG140" i="15"/>
  <c r="AG156" i="15"/>
  <c r="AG164" i="15"/>
  <c r="AG141" i="15"/>
  <c r="AG68" i="15"/>
  <c r="AG85" i="15"/>
  <c r="AG93" i="15"/>
  <c r="AG101" i="15"/>
  <c r="AG117" i="15"/>
  <c r="AG125" i="15"/>
  <c r="AG133" i="15"/>
  <c r="AG149" i="15"/>
  <c r="AG157" i="15"/>
  <c r="AG83" i="15"/>
  <c r="AG82" i="15"/>
  <c r="AG69" i="15"/>
  <c r="AG77" i="15"/>
  <c r="AG86" i="15"/>
  <c r="AG102" i="15"/>
  <c r="AG110" i="15"/>
  <c r="AG134" i="15"/>
  <c r="AG142" i="15"/>
  <c r="AG150" i="15"/>
  <c r="AG158" i="15"/>
  <c r="AG63" i="15"/>
  <c r="AG79" i="15"/>
  <c r="AG88" i="15"/>
  <c r="AG104" i="15"/>
  <c r="AG120" i="15"/>
  <c r="AG128" i="15"/>
  <c r="AG144" i="15"/>
  <c r="AG70" i="15"/>
  <c r="AG78" i="15"/>
  <c r="AG87" i="15"/>
  <c r="AG95" i="15"/>
  <c r="AG103" i="15"/>
  <c r="AG111" i="15"/>
  <c r="AG119" i="15"/>
  <c r="AG127" i="15"/>
  <c r="AG135" i="15"/>
  <c r="AG143" i="15"/>
  <c r="AG151" i="15"/>
  <c r="AG159" i="15"/>
  <c r="AG71" i="15"/>
  <c r="AG112" i="15"/>
  <c r="AG136" i="15"/>
  <c r="AG152" i="15"/>
  <c r="AG105" i="15"/>
  <c r="AG107" i="15"/>
  <c r="AG109" i="15"/>
  <c r="AG76" i="15"/>
  <c r="AG118" i="15"/>
  <c r="AG160" i="15"/>
  <c r="AG84" i="15"/>
  <c r="AG121" i="15"/>
  <c r="AG146" i="15"/>
  <c r="AG67" i="15"/>
  <c r="AG123" i="15"/>
  <c r="AG94" i="15"/>
  <c r="AG126" i="15"/>
  <c r="AG139" i="15"/>
  <c r="AG148" i="15"/>
  <c r="AG90" i="15"/>
  <c r="AG96" i="15"/>
  <c r="AG132" i="15"/>
  <c r="R15" i="15"/>
  <c r="R18" i="15"/>
  <c r="Q15" i="15"/>
  <c r="Q18" i="15"/>
  <c r="P15" i="15"/>
  <c r="P18" i="15"/>
  <c r="AO48" i="15"/>
  <c r="AP48" i="15"/>
  <c r="AN48" i="15"/>
  <c r="AP11" i="15"/>
  <c r="AP14" i="15"/>
  <c r="AO11" i="15"/>
  <c r="AO14" i="15"/>
  <c r="AN11" i="15"/>
  <c r="L14" i="15"/>
  <c r="L16" i="15"/>
  <c r="K14" i="15"/>
  <c r="K16" i="15"/>
  <c r="J14" i="15"/>
  <c r="I9" i="15"/>
  <c r="AO47" i="15"/>
  <c r="AO49" i="15"/>
  <c r="AP47" i="15"/>
  <c r="AP49" i="15"/>
  <c r="AN14" i="15"/>
  <c r="I6" i="15"/>
  <c r="I12" i="15"/>
  <c r="I13" i="15"/>
  <c r="J16" i="15"/>
  <c r="I11" i="15"/>
  <c r="I10" i="15"/>
  <c r="I8" i="15"/>
  <c r="I7" i="15"/>
  <c r="AN47" i="15"/>
  <c r="AM40" i="15"/>
  <c r="AM7" i="15"/>
  <c r="AN49" i="15"/>
  <c r="AM6" i="15"/>
  <c r="AM10" i="15"/>
  <c r="AM42" i="15"/>
  <c r="AM39" i="15"/>
  <c r="AM35" i="15"/>
  <c r="AM46" i="15"/>
  <c r="AM34" i="15"/>
  <c r="AM36" i="15"/>
  <c r="AM45" i="15"/>
  <c r="AM33" i="15"/>
  <c r="AM38" i="15"/>
  <c r="AM43" i="15"/>
  <c r="AM41" i="15"/>
  <c r="AM44" i="15"/>
  <c r="AM8" i="15"/>
  <c r="AM9" i="15"/>
  <c r="AM37" i="15"/>
  <c r="W13" i="13"/>
  <c r="W15" i="13"/>
  <c r="X13" i="13"/>
  <c r="X15" i="13"/>
  <c r="V13" i="13"/>
  <c r="U12" i="13"/>
  <c r="R20" i="13"/>
  <c r="R22" i="13"/>
  <c r="Q20" i="13"/>
  <c r="U10" i="13"/>
  <c r="U11" i="13"/>
  <c r="V15" i="13"/>
  <c r="U8" i="13"/>
  <c r="U9" i="13"/>
  <c r="U7" i="13"/>
  <c r="U6" i="13"/>
  <c r="Q22" i="13"/>
  <c r="P20" i="13"/>
  <c r="O7" i="13"/>
  <c r="O15" i="13"/>
  <c r="O6" i="13"/>
  <c r="O8" i="13"/>
  <c r="O16" i="13"/>
  <c r="O9" i="13"/>
  <c r="O17" i="13"/>
  <c r="O10" i="13"/>
  <c r="O13" i="13"/>
  <c r="O18" i="13"/>
  <c r="O11" i="13"/>
  <c r="O12" i="13"/>
  <c r="O14" i="13"/>
  <c r="O19" i="13"/>
  <c r="P22" i="13"/>
  <c r="K44" i="13"/>
  <c r="L44" i="13"/>
  <c r="J44" i="13"/>
  <c r="L13" i="13"/>
  <c r="L16" i="13"/>
  <c r="K13" i="13"/>
  <c r="K16" i="13"/>
  <c r="J13" i="13"/>
  <c r="J16" i="13"/>
  <c r="F48" i="13"/>
  <c r="F20" i="13"/>
  <c r="E20" i="13"/>
  <c r="E23" i="13"/>
  <c r="D48" i="13"/>
  <c r="D20" i="13"/>
  <c r="D23" i="13"/>
  <c r="AD50" i="14"/>
  <c r="AD49" i="14"/>
  <c r="AD51" i="14"/>
  <c r="AC50" i="14"/>
  <c r="AC49" i="14"/>
  <c r="AB50" i="14"/>
  <c r="AC21" i="14"/>
  <c r="AD21" i="14"/>
  <c r="AB21" i="14"/>
  <c r="X54" i="14"/>
  <c r="W54" i="14"/>
  <c r="V54" i="14"/>
  <c r="W16" i="14"/>
  <c r="W19" i="14"/>
  <c r="X16" i="14"/>
  <c r="X19" i="14"/>
  <c r="V16" i="14"/>
  <c r="V19" i="14"/>
  <c r="R47" i="14"/>
  <c r="Q47" i="14"/>
  <c r="P47" i="14"/>
  <c r="R20" i="14"/>
  <c r="R23" i="14"/>
  <c r="Q20" i="14"/>
  <c r="Q23" i="14"/>
  <c r="AC51" i="14"/>
  <c r="J43" i="13"/>
  <c r="I10" i="13"/>
  <c r="E48" i="13"/>
  <c r="D47" i="13"/>
  <c r="F47" i="13"/>
  <c r="F49" i="13"/>
  <c r="F23" i="13"/>
  <c r="L43" i="13"/>
  <c r="L45" i="13"/>
  <c r="K43" i="13"/>
  <c r="K45" i="13"/>
  <c r="E47" i="13"/>
  <c r="AB49" i="14"/>
  <c r="AB51" i="14"/>
  <c r="W53" i="14"/>
  <c r="W55" i="14"/>
  <c r="X53" i="14"/>
  <c r="X55" i="14"/>
  <c r="V53" i="14"/>
  <c r="V55" i="14"/>
  <c r="E49" i="13"/>
  <c r="I6" i="13"/>
  <c r="C12" i="13"/>
  <c r="C8" i="13"/>
  <c r="C33" i="13"/>
  <c r="C15" i="13"/>
  <c r="C36" i="13"/>
  <c r="I12" i="13"/>
  <c r="I8" i="13"/>
  <c r="I35" i="13"/>
  <c r="I7" i="13"/>
  <c r="I40" i="13"/>
  <c r="I39" i="13"/>
  <c r="I27" i="13"/>
  <c r="I11" i="13"/>
  <c r="I30" i="13"/>
  <c r="I41" i="13"/>
  <c r="I42" i="13"/>
  <c r="I32" i="13"/>
  <c r="I28" i="13"/>
  <c r="I36" i="13"/>
  <c r="I33" i="13"/>
  <c r="I31" i="13"/>
  <c r="I29" i="13"/>
  <c r="I38" i="13"/>
  <c r="I37" i="13"/>
  <c r="J45" i="13"/>
  <c r="I9" i="13"/>
  <c r="I34" i="13"/>
  <c r="C16" i="13"/>
  <c r="C6" i="13"/>
  <c r="C9" i="13"/>
  <c r="C44" i="13"/>
  <c r="C39" i="13"/>
  <c r="C37" i="13"/>
  <c r="C17" i="13"/>
  <c r="C11" i="13"/>
  <c r="C19" i="13"/>
  <c r="C27" i="13"/>
  <c r="C7" i="13"/>
  <c r="C14" i="13"/>
  <c r="C41" i="13"/>
  <c r="C28" i="13"/>
  <c r="C43" i="13"/>
  <c r="C10" i="13"/>
  <c r="C35" i="13"/>
  <c r="C40" i="13"/>
  <c r="D49" i="13"/>
  <c r="C13" i="13"/>
  <c r="C46" i="13"/>
  <c r="C31" i="13"/>
  <c r="C29" i="13"/>
  <c r="C18" i="13"/>
  <c r="C30" i="13"/>
  <c r="C34" i="13"/>
  <c r="C45" i="13"/>
  <c r="C32" i="13"/>
  <c r="C42" i="13"/>
  <c r="C38" i="13"/>
  <c r="P20" i="14"/>
  <c r="P23" i="14"/>
  <c r="L60" i="14"/>
  <c r="K60" i="14"/>
  <c r="J60" i="14"/>
  <c r="R46" i="14"/>
  <c r="R48" i="14"/>
  <c r="Q46" i="14"/>
  <c r="Q48" i="14"/>
  <c r="P46" i="14"/>
  <c r="P48" i="14"/>
  <c r="K59" i="14"/>
  <c r="K61" i="14"/>
  <c r="L59" i="14"/>
  <c r="L61" i="14"/>
  <c r="L12" i="14"/>
  <c r="L15" i="14"/>
  <c r="K12" i="14"/>
  <c r="K15" i="14"/>
  <c r="J12" i="14"/>
  <c r="J15" i="14"/>
  <c r="F45" i="14"/>
  <c r="E45" i="14"/>
  <c r="D45" i="14"/>
  <c r="D44" i="14"/>
  <c r="J59" i="14"/>
  <c r="F44" i="14"/>
  <c r="F46" i="14"/>
  <c r="E44" i="14"/>
  <c r="E46" i="14"/>
  <c r="I30" i="14"/>
  <c r="I39" i="14"/>
  <c r="I56" i="14"/>
  <c r="I28" i="14"/>
  <c r="I37" i="14"/>
  <c r="I58" i="14"/>
  <c r="I44" i="14"/>
  <c r="I45" i="14"/>
  <c r="I48" i="14"/>
  <c r="I49" i="14"/>
  <c r="I27" i="14"/>
  <c r="I36" i="14"/>
  <c r="I53" i="14"/>
  <c r="I43" i="14"/>
  <c r="I40" i="14"/>
  <c r="I55" i="14"/>
  <c r="I51" i="14"/>
  <c r="I35" i="14"/>
  <c r="J61" i="14"/>
  <c r="I47" i="14"/>
  <c r="I50" i="14"/>
  <c r="I41" i="14"/>
  <c r="I52" i="14"/>
  <c r="I46" i="14"/>
  <c r="I38" i="14"/>
  <c r="I57" i="14"/>
  <c r="I42" i="14"/>
  <c r="I32" i="14"/>
  <c r="I29" i="14"/>
  <c r="I54" i="14"/>
  <c r="I7" i="14"/>
  <c r="I9" i="14"/>
  <c r="I10" i="14"/>
  <c r="I6" i="14"/>
  <c r="I11" i="14"/>
  <c r="I8" i="14"/>
  <c r="I34" i="14"/>
  <c r="I31" i="14"/>
  <c r="I33" i="14"/>
  <c r="D46" i="14"/>
  <c r="C7" i="14"/>
  <c r="C8" i="14"/>
  <c r="C9" i="14"/>
  <c r="C17" i="14"/>
  <c r="C6" i="14"/>
  <c r="C10" i="14"/>
  <c r="C11" i="14"/>
  <c r="C12" i="14"/>
  <c r="C16" i="14"/>
  <c r="C13" i="14"/>
  <c r="C14" i="14"/>
  <c r="C15" i="14"/>
  <c r="E18" i="14"/>
  <c r="E21" i="14"/>
  <c r="F18" i="14"/>
  <c r="F21" i="14"/>
  <c r="D18" i="14"/>
  <c r="D21" i="14"/>
  <c r="AA29" i="14"/>
  <c r="AA28" i="14"/>
  <c r="AA27" i="14"/>
  <c r="U27" i="14"/>
  <c r="AA42" i="14"/>
  <c r="AA34" i="14"/>
  <c r="AA41" i="14"/>
  <c r="AA46" i="14"/>
  <c r="AA38" i="14"/>
  <c r="AA30" i="14"/>
  <c r="AA33" i="14"/>
  <c r="AA45" i="14"/>
  <c r="AA37" i="14"/>
  <c r="AA31" i="14"/>
  <c r="AA44" i="14"/>
  <c r="AA48" i="14"/>
  <c r="AA40" i="14"/>
  <c r="AA36" i="14"/>
  <c r="AA32" i="14"/>
  <c r="AA47" i="14"/>
  <c r="AA43" i="14"/>
  <c r="AA39" i="14"/>
  <c r="AA35" i="14"/>
  <c r="AA17" i="14"/>
  <c r="AA7" i="14"/>
  <c r="AA8" i="14"/>
  <c r="AA9" i="14"/>
  <c r="AA10" i="14"/>
  <c r="AA11" i="14"/>
  <c r="AA12" i="14"/>
  <c r="AA13" i="14"/>
  <c r="AA14" i="14"/>
  <c r="AA15" i="14"/>
  <c r="AA16" i="14"/>
  <c r="AA6" i="14"/>
  <c r="U7" i="14"/>
  <c r="U8" i="14"/>
  <c r="U9" i="14"/>
  <c r="U10" i="14"/>
  <c r="U11" i="14"/>
  <c r="U12" i="14"/>
  <c r="U13" i="14"/>
  <c r="U14" i="14"/>
  <c r="U15" i="14"/>
  <c r="U6" i="14"/>
  <c r="C27" i="14"/>
  <c r="O8" i="14"/>
  <c r="O12" i="14"/>
  <c r="O16" i="14"/>
  <c r="O6" i="14"/>
  <c r="O13" i="14"/>
  <c r="O19" i="14"/>
  <c r="O9" i="14"/>
  <c r="O17" i="14"/>
  <c r="O7" i="14"/>
  <c r="O15" i="14"/>
  <c r="O10" i="14"/>
  <c r="O14" i="14"/>
  <c r="O18" i="14"/>
  <c r="O11" i="14"/>
  <c r="O31" i="14"/>
  <c r="O32" i="14"/>
  <c r="O29" i="14"/>
  <c r="O39" i="14"/>
  <c r="C31" i="14"/>
  <c r="U28" i="14"/>
  <c r="U29" i="14"/>
  <c r="U30" i="14"/>
  <c r="U31" i="14"/>
  <c r="U32" i="14"/>
  <c r="U33" i="14"/>
  <c r="U34" i="14"/>
  <c r="U35" i="14"/>
  <c r="U36" i="14"/>
  <c r="U37" i="14"/>
  <c r="U38" i="14"/>
  <c r="U39" i="14"/>
  <c r="U40" i="14"/>
  <c r="U41" i="14"/>
  <c r="U42" i="14"/>
  <c r="U43" i="14"/>
  <c r="U44" i="14"/>
  <c r="U45" i="14"/>
  <c r="U46" i="14"/>
  <c r="U47" i="14"/>
  <c r="U48" i="14"/>
  <c r="U49" i="14"/>
  <c r="U50" i="14"/>
  <c r="U51" i="14"/>
  <c r="U52" i="14"/>
  <c r="O28" i="14"/>
  <c r="O30" i="14"/>
  <c r="O33" i="14"/>
  <c r="O34" i="14"/>
  <c r="O35" i="14"/>
  <c r="O36" i="14"/>
  <c r="O37" i="14"/>
  <c r="O38" i="14"/>
  <c r="O40" i="14"/>
  <c r="O41" i="14"/>
  <c r="O42" i="14"/>
  <c r="O43" i="14"/>
  <c r="O44" i="14"/>
  <c r="O45" i="14"/>
  <c r="O27" i="14"/>
  <c r="C38" i="14"/>
  <c r="C41" i="14"/>
  <c r="C37" i="14"/>
  <c r="C33" i="14"/>
  <c r="C29" i="14"/>
  <c r="C30" i="14"/>
  <c r="C40" i="14"/>
  <c r="C36" i="14"/>
  <c r="C32" i="14"/>
  <c r="C28" i="14"/>
  <c r="C42" i="14"/>
  <c r="C34" i="14"/>
  <c r="C43" i="14"/>
  <c r="C39" i="14"/>
  <c r="C35" i="14"/>
  <c r="V17" i="11"/>
  <c r="V20" i="11"/>
  <c r="W17" i="11"/>
  <c r="W20" i="11"/>
  <c r="X17" i="11"/>
  <c r="X20" i="11"/>
  <c r="Q79" i="11"/>
  <c r="Q81" i="11"/>
  <c r="K14" i="11"/>
  <c r="K17" i="11"/>
  <c r="L14" i="11"/>
  <c r="L17" i="11"/>
  <c r="J14" i="11"/>
  <c r="J17" i="11"/>
  <c r="E18" i="11"/>
  <c r="E21" i="11"/>
  <c r="F18" i="11"/>
  <c r="F21" i="11"/>
  <c r="D18" i="11"/>
  <c r="D21" i="11"/>
  <c r="AH12" i="11"/>
  <c r="AH15" i="11"/>
  <c r="AI12" i="11"/>
  <c r="AI15" i="11"/>
  <c r="AJ12" i="11"/>
  <c r="AJ15" i="11"/>
  <c r="AB9" i="11"/>
  <c r="AB12" i="11"/>
  <c r="AC9" i="11"/>
  <c r="AC12" i="11"/>
  <c r="AD9" i="11"/>
  <c r="AD12" i="11"/>
  <c r="P28" i="11"/>
  <c r="P31" i="11"/>
  <c r="Q28" i="11"/>
  <c r="Q31" i="11"/>
  <c r="R28" i="11"/>
  <c r="R31" i="11"/>
  <c r="C13" i="11"/>
  <c r="C35" i="11"/>
  <c r="C44" i="11"/>
  <c r="C40" i="11"/>
  <c r="C43" i="11"/>
  <c r="C17" i="11"/>
  <c r="P79" i="11"/>
  <c r="AJ47" i="11"/>
  <c r="AJ49" i="11"/>
  <c r="L49" i="11"/>
  <c r="L51" i="11"/>
  <c r="AD43" i="11"/>
  <c r="AD45" i="11"/>
  <c r="AB43" i="11"/>
  <c r="C10" i="11"/>
  <c r="C14" i="11"/>
  <c r="C7" i="11"/>
  <c r="C37" i="11"/>
  <c r="C47" i="11"/>
  <c r="C11" i="11"/>
  <c r="C15" i="11"/>
  <c r="C38" i="11"/>
  <c r="C41" i="11"/>
  <c r="C45" i="11"/>
  <c r="C48" i="11"/>
  <c r="C8" i="11"/>
  <c r="C12" i="11"/>
  <c r="C16" i="11"/>
  <c r="C39" i="11"/>
  <c r="C42" i="11"/>
  <c r="C49" i="11"/>
  <c r="AC43" i="11"/>
  <c r="AC45" i="11"/>
  <c r="C50" i="11"/>
  <c r="C36" i="11"/>
  <c r="C9" i="11"/>
  <c r="K49" i="11"/>
  <c r="K51" i="11"/>
  <c r="R79" i="11"/>
  <c r="R81" i="11"/>
  <c r="AI47" i="11"/>
  <c r="AI49" i="11"/>
  <c r="C46" i="11"/>
  <c r="AH47" i="11"/>
  <c r="J49" i="11"/>
  <c r="AG44" i="11"/>
  <c r="AH49" i="11"/>
  <c r="AA39" i="11"/>
  <c r="AB45" i="11"/>
  <c r="O65" i="11"/>
  <c r="P81" i="11"/>
  <c r="I35" i="11"/>
  <c r="J51" i="11"/>
  <c r="AA41" i="11"/>
  <c r="AA40" i="11"/>
  <c r="AA37" i="11"/>
  <c r="AA42" i="11"/>
  <c r="O69" i="11"/>
  <c r="O40" i="11"/>
  <c r="O46" i="11"/>
  <c r="O60" i="11"/>
  <c r="O70" i="11"/>
  <c r="O67" i="11"/>
  <c r="O76" i="11"/>
  <c r="O58" i="11"/>
  <c r="O62" i="11"/>
  <c r="O72" i="11"/>
  <c r="O77" i="11"/>
  <c r="O75" i="11"/>
  <c r="O49" i="11"/>
  <c r="I48" i="11"/>
  <c r="I43" i="11"/>
  <c r="AG8" i="11"/>
  <c r="AG7" i="11"/>
  <c r="AG41" i="11"/>
  <c r="AG9" i="11"/>
  <c r="AG36" i="11"/>
  <c r="AG39" i="11"/>
  <c r="AG10" i="11"/>
  <c r="AG37" i="11"/>
  <c r="AG11" i="11"/>
  <c r="AG43" i="11"/>
  <c r="AG45" i="11"/>
  <c r="AG42" i="11"/>
  <c r="I45" i="11"/>
  <c r="AG35" i="11"/>
  <c r="I40" i="11"/>
  <c r="AA7" i="11"/>
  <c r="AA8" i="11"/>
  <c r="AA38" i="11"/>
  <c r="AA36" i="11"/>
  <c r="AA35" i="11"/>
  <c r="O10" i="11"/>
  <c r="O14" i="11"/>
  <c r="O18" i="11"/>
  <c r="O22" i="11"/>
  <c r="O26" i="11"/>
  <c r="O43" i="11"/>
  <c r="O52" i="11"/>
  <c r="O55" i="11"/>
  <c r="O57" i="11"/>
  <c r="O39" i="11"/>
  <c r="O11" i="11"/>
  <c r="O15" i="11"/>
  <c r="O19" i="11"/>
  <c r="O23" i="11"/>
  <c r="O27" i="11"/>
  <c r="O44" i="11"/>
  <c r="O47" i="11"/>
  <c r="O50" i="11"/>
  <c r="O53" i="11"/>
  <c r="O74" i="11"/>
  <c r="O63" i="11"/>
  <c r="O68" i="11"/>
  <c r="O36" i="11"/>
  <c r="O8" i="11"/>
  <c r="O12" i="11"/>
  <c r="O16" i="11"/>
  <c r="O20" i="11"/>
  <c r="O24" i="11"/>
  <c r="O7" i="11"/>
  <c r="O45" i="11"/>
  <c r="O48" i="11"/>
  <c r="O61" i="11"/>
  <c r="O66" i="11"/>
  <c r="O37" i="11"/>
  <c r="O17" i="11"/>
  <c r="O42" i="11"/>
  <c r="O54" i="11"/>
  <c r="O73" i="11"/>
  <c r="O41" i="11"/>
  <c r="O21" i="11"/>
  <c r="O56" i="11"/>
  <c r="O13" i="11"/>
  <c r="O38" i="11"/>
  <c r="O9" i="11"/>
  <c r="O25" i="11"/>
  <c r="O59" i="11"/>
  <c r="O78" i="11"/>
  <c r="O51" i="11"/>
  <c r="O71" i="11"/>
  <c r="O64" i="11"/>
  <c r="I9" i="11"/>
  <c r="I13" i="11"/>
  <c r="I36" i="11"/>
  <c r="I39" i="11"/>
  <c r="I42" i="11"/>
  <c r="I10" i="11"/>
  <c r="I7" i="11"/>
  <c r="I37" i="11"/>
  <c r="I46" i="11"/>
  <c r="I11" i="11"/>
  <c r="I44" i="11"/>
  <c r="I12" i="11"/>
  <c r="I47" i="11"/>
  <c r="I38" i="11"/>
  <c r="I41" i="11"/>
  <c r="I8" i="11"/>
  <c r="AG46" i="11"/>
  <c r="AG38" i="11"/>
  <c r="AG40" i="11"/>
  <c r="O35" i="11"/>
</calcChain>
</file>

<file path=xl/sharedStrings.xml><?xml version="1.0" encoding="utf-8"?>
<sst xmlns="http://schemas.openxmlformats.org/spreadsheetml/2006/main" count="2890" uniqueCount="1116">
  <si>
    <t>Carlow</t>
  </si>
  <si>
    <t>Cavan</t>
  </si>
  <si>
    <t>Clare</t>
  </si>
  <si>
    <t>Donegal</t>
  </si>
  <si>
    <t>Kerry</t>
  </si>
  <si>
    <t>Kildare</t>
  </si>
  <si>
    <t>Leitrim</t>
  </si>
  <si>
    <t>Longford</t>
  </si>
  <si>
    <t>Louth</t>
  </si>
  <si>
    <t>Mayo</t>
  </si>
  <si>
    <t>Meath</t>
  </si>
  <si>
    <t>Monaghan</t>
  </si>
  <si>
    <t>Offaly</t>
  </si>
  <si>
    <t>Roscommon</t>
  </si>
  <si>
    <t>Sligo</t>
  </si>
  <si>
    <t>Tipperary</t>
  </si>
  <si>
    <t>Westmeath</t>
  </si>
  <si>
    <t>Wexford</t>
  </si>
  <si>
    <t>Wicklow</t>
  </si>
  <si>
    <t>Bremen</t>
  </si>
  <si>
    <t>Hamburg</t>
  </si>
  <si>
    <t>Niedersachsen</t>
  </si>
  <si>
    <t>Saarland</t>
  </si>
  <si>
    <t>Brandenburg</t>
  </si>
  <si>
    <t>Hokkaido</t>
  </si>
  <si>
    <t>Tohoku</t>
  </si>
  <si>
    <t>Kanto</t>
  </si>
  <si>
    <t>Hokuriku</t>
  </si>
  <si>
    <t>Tokai</t>
  </si>
  <si>
    <t>Kinki</t>
  </si>
  <si>
    <t>Chugoku</t>
  </si>
  <si>
    <t>Kyushu</t>
  </si>
  <si>
    <t>Okinawa</t>
  </si>
  <si>
    <t>Alberta</t>
  </si>
  <si>
    <t>Manitoba</t>
  </si>
  <si>
    <t>New Brunswick</t>
  </si>
  <si>
    <t>Nova Scotia</t>
  </si>
  <si>
    <t>Ontario</t>
  </si>
  <si>
    <t>Prince Edward Island</t>
  </si>
  <si>
    <t>Saskatchewan</t>
  </si>
  <si>
    <t>Albacete</t>
  </si>
  <si>
    <t>New South Wales</t>
  </si>
  <si>
    <t>Northern Territory</t>
  </si>
  <si>
    <t>Queensland</t>
  </si>
  <si>
    <t>South Australia</t>
  </si>
  <si>
    <t>Badajoz</t>
  </si>
  <si>
    <t>Western Australia</t>
  </si>
  <si>
    <t>Tasmania</t>
  </si>
  <si>
    <t>Burgos</t>
  </si>
  <si>
    <t>Victoria</t>
  </si>
  <si>
    <t>Cuenca</t>
  </si>
  <si>
    <t>Guadalajara</t>
  </si>
  <si>
    <t>Huelva</t>
  </si>
  <si>
    <t>Huesca</t>
  </si>
  <si>
    <t>Lugo</t>
  </si>
  <si>
    <t>Murcia</t>
  </si>
  <si>
    <t>Orense</t>
  </si>
  <si>
    <t>Pontevedra</t>
  </si>
  <si>
    <t>Salamanca</t>
  </si>
  <si>
    <t>Tarragona</t>
  </si>
  <si>
    <t>Toledo</t>
  </si>
  <si>
    <t>Vizcaya</t>
  </si>
  <si>
    <t>West Coast</t>
  </si>
  <si>
    <t>Drenthe</t>
  </si>
  <si>
    <t>Flevoland</t>
  </si>
  <si>
    <t>Friesland</t>
  </si>
  <si>
    <t>Groningen</t>
  </si>
  <si>
    <t>Noord Brabant</t>
  </si>
  <si>
    <t>Noord Holland</t>
  </si>
  <si>
    <t>Zeeland</t>
  </si>
  <si>
    <t>Zuid Holland</t>
  </si>
  <si>
    <t>Lodz</t>
  </si>
  <si>
    <t>Maharashtra</t>
  </si>
  <si>
    <t>West Bengal</t>
  </si>
  <si>
    <t>Gelderland</t>
  </si>
  <si>
    <t>Limburg</t>
  </si>
  <si>
    <t>Bihar</t>
  </si>
  <si>
    <t>Karnataka</t>
  </si>
  <si>
    <t>Kerala</t>
  </si>
  <si>
    <t>Tamil Nadu</t>
  </si>
  <si>
    <t>Lublin</t>
  </si>
  <si>
    <t>Goa</t>
  </si>
  <si>
    <t>Gujarat</t>
  </si>
  <si>
    <t>Rajasthan</t>
  </si>
  <si>
    <t>Tripura</t>
  </si>
  <si>
    <t>Madhya Pradesh</t>
  </si>
  <si>
    <t>Orissa</t>
  </si>
  <si>
    <t>VISITS (000)</t>
  </si>
  <si>
    <t>NIGHTS (000)</t>
  </si>
  <si>
    <t>SPEND       (£ MILLION)</t>
  </si>
  <si>
    <t>Ibiza</t>
  </si>
  <si>
    <t>Gran Canaria</t>
  </si>
  <si>
    <t>Menorca</t>
  </si>
  <si>
    <t>Ciudad Real</t>
  </si>
  <si>
    <t>Palencia</t>
  </si>
  <si>
    <t>International Passenger Survey</t>
  </si>
  <si>
    <t>YEAR</t>
  </si>
  <si>
    <t>States / Regions of residence</t>
  </si>
  <si>
    <t>Where visitors to the UK from main markets reside in their country of residence</t>
  </si>
  <si>
    <t>SWEDEN</t>
  </si>
  <si>
    <t>% OF VISITS FROM SWEDEN (excluding unknown)</t>
  </si>
  <si>
    <t>% OF VISITS FROM SWITZERLAND (excluding unknown)</t>
  </si>
  <si>
    <t>% OF VISITS FROM BRAZIL (excluding unknown)</t>
  </si>
  <si>
    <t>% OF VISITS FROM SOUTH AFRICA (excluding unknown)</t>
  </si>
  <si>
    <t>Visits from known region</t>
  </si>
  <si>
    <t>Unknown</t>
  </si>
  <si>
    <t>% OF VISITS FROM CHINA (excluding unknown)</t>
  </si>
  <si>
    <t>Beijing</t>
  </si>
  <si>
    <t>Chengdu</t>
  </si>
  <si>
    <t>Chonqing</t>
  </si>
  <si>
    <t>Hangzhou</t>
  </si>
  <si>
    <t>Nanjing</t>
  </si>
  <si>
    <t>Shanghai</t>
  </si>
  <si>
    <t>Shenyang</t>
  </si>
  <si>
    <t>Tianjin</t>
  </si>
  <si>
    <t>Wuhan</t>
  </si>
  <si>
    <t>% OF VISITS FROM RUSSIA (excluding unknown)</t>
  </si>
  <si>
    <t>Chelyabinsk</t>
  </si>
  <si>
    <t>Krasnoyarsk</t>
  </si>
  <si>
    <t>Moscow</t>
  </si>
  <si>
    <t>Novosibirsk</t>
  </si>
  <si>
    <t>Perm</t>
  </si>
  <si>
    <t>St Petersburg</t>
  </si>
  <si>
    <t>Central Russia</t>
  </si>
  <si>
    <t>Volga Region</t>
  </si>
  <si>
    <t>% OF VISITS FROM NORWAY (excluding unknown)</t>
  </si>
  <si>
    <t>Bergen</t>
  </si>
  <si>
    <t>Drammen</t>
  </si>
  <si>
    <t>Haugesund</t>
  </si>
  <si>
    <t>Kristiansand</t>
  </si>
  <si>
    <t>Moss</t>
  </si>
  <si>
    <t>Oslo</t>
  </si>
  <si>
    <t>Sandefjord</t>
  </si>
  <si>
    <t>Stavanger-Sandnes</t>
  </si>
  <si>
    <t>Trondheim</t>
  </si>
  <si>
    <t>% OF VISITS FROM AUSTRIA (excluding unknown)</t>
  </si>
  <si>
    <t>Graz</t>
  </si>
  <si>
    <t>Innsbruck</t>
  </si>
  <si>
    <t>Linz</t>
  </si>
  <si>
    <t>Salzburg</t>
  </si>
  <si>
    <t>Vienna</t>
  </si>
  <si>
    <t>Burgenland</t>
  </si>
  <si>
    <t>Tirol</t>
  </si>
  <si>
    <t>Vorarlberg</t>
  </si>
  <si>
    <t>% OF VISITS FROM DENMARK (excluding unknown)</t>
  </si>
  <si>
    <t>Aalborg</t>
  </si>
  <si>
    <t>Aarhus</t>
  </si>
  <si>
    <t>Esbjerg</t>
  </si>
  <si>
    <t>Herning</t>
  </si>
  <si>
    <t>Horsens</t>
  </si>
  <si>
    <t>Odense</t>
  </si>
  <si>
    <t>Randers</t>
  </si>
  <si>
    <t>Roskilde</t>
  </si>
  <si>
    <t>Silkeborg</t>
  </si>
  <si>
    <t>Sonderborg</t>
  </si>
  <si>
    <t>% OF VISITS FROM AUSTRALIA (excluding unknown)</t>
  </si>
  <si>
    <t>AUSTRALIA</t>
  </si>
  <si>
    <t>% OF VISITS FROM FRANCE (excluding unknown)</t>
  </si>
  <si>
    <t>Rennes</t>
  </si>
  <si>
    <t>Strasbourg</t>
  </si>
  <si>
    <t>Tours</t>
  </si>
  <si>
    <t>Bari</t>
  </si>
  <si>
    <t>Basilicata</t>
  </si>
  <si>
    <t>Bologna</t>
  </si>
  <si>
    <t>Calabria</t>
  </si>
  <si>
    <t>Campania</t>
  </si>
  <si>
    <t>Catania</t>
  </si>
  <si>
    <t>Emilia-Romagna</t>
  </si>
  <si>
    <t>Firenze</t>
  </si>
  <si>
    <t>Friuli-Venezia Giulia</t>
  </si>
  <si>
    <t>Genova</t>
  </si>
  <si>
    <t>Lazio</t>
  </si>
  <si>
    <t>Liguria</t>
  </si>
  <si>
    <t>Lombardia</t>
  </si>
  <si>
    <t>Marche</t>
  </si>
  <si>
    <t>Milano</t>
  </si>
  <si>
    <t>Napoli</t>
  </si>
  <si>
    <t>Palermo</t>
  </si>
  <si>
    <t>Piemonte</t>
  </si>
  <si>
    <t>Puglia</t>
  </si>
  <si>
    <t>Roma</t>
  </si>
  <si>
    <t>Sardegna</t>
  </si>
  <si>
    <t>Sicilia</t>
  </si>
  <si>
    <t>Torino</t>
  </si>
  <si>
    <t>Toscana</t>
  </si>
  <si>
    <t>Trentino-Alto Adige</t>
  </si>
  <si>
    <t>Umbria</t>
  </si>
  <si>
    <t>Valle D'Aosta</t>
  </si>
  <si>
    <t>Veneto</t>
  </si>
  <si>
    <t>Venice</t>
  </si>
  <si>
    <t>Verona</t>
  </si>
  <si>
    <t>% OF VISITS FROM ITALY (excluding unknown)</t>
  </si>
  <si>
    <t>Amsterdam</t>
  </si>
  <si>
    <t>Den Haag</t>
  </si>
  <si>
    <t>Rotterdam</t>
  </si>
  <si>
    <t>% OF VISITS FROM NETHERLANDS (excluding unknown)</t>
  </si>
  <si>
    <t>South of Russia</t>
  </si>
  <si>
    <t>Porsgrunn / Skien</t>
  </si>
  <si>
    <t>Aalst</t>
  </si>
  <si>
    <t>Antwerp (Area of)</t>
  </si>
  <si>
    <t>Antwerp (City)</t>
  </si>
  <si>
    <t>Bastogne</t>
  </si>
  <si>
    <t>Bruges</t>
  </si>
  <si>
    <t>Brussels (Area of)</t>
  </si>
  <si>
    <t>Brussels (City)</t>
  </si>
  <si>
    <t>East Flanders</t>
  </si>
  <si>
    <t>Flemish Brabant</t>
  </si>
  <si>
    <t>Ghent</t>
  </si>
  <si>
    <t>Hainaut</t>
  </si>
  <si>
    <t>Kortrijk</t>
  </si>
  <si>
    <t>Leuven</t>
  </si>
  <si>
    <t>Liege (Area of)</t>
  </si>
  <si>
    <t>Liege (City)</t>
  </si>
  <si>
    <t>Luxembourg</t>
  </si>
  <si>
    <t>Mechelen</t>
  </si>
  <si>
    <t>Mons</t>
  </si>
  <si>
    <t>Namur (Area of)</t>
  </si>
  <si>
    <t>Namur (City)</t>
  </si>
  <si>
    <t>Walloon Brabant</t>
  </si>
  <si>
    <t>West Flanders</t>
  </si>
  <si>
    <t>Calgary</t>
  </si>
  <si>
    <t>Edmonton</t>
  </si>
  <si>
    <t>Halifax</t>
  </si>
  <si>
    <t>Hamilton</t>
  </si>
  <si>
    <t>London</t>
  </si>
  <si>
    <t>Montreal</t>
  </si>
  <si>
    <t>Newfoundland &amp; Labrador</t>
  </si>
  <si>
    <t>Northwest Territories</t>
  </si>
  <si>
    <t>Ottawa</t>
  </si>
  <si>
    <t>Quebec (City)</t>
  </si>
  <si>
    <t>Saskatoon</t>
  </si>
  <si>
    <t>Toronto</t>
  </si>
  <si>
    <t>Vancouver</t>
  </si>
  <si>
    <t>Windsor</t>
  </si>
  <si>
    <t>Winnipeg</t>
  </si>
  <si>
    <t>Yukon Territory</t>
  </si>
  <si>
    <t>Ahrensburg</t>
  </si>
  <si>
    <t>Aschaffenburg</t>
  </si>
  <si>
    <t>Augsburg</t>
  </si>
  <si>
    <t>Baden Baden</t>
  </si>
  <si>
    <t>Baden Wurttemburg</t>
  </si>
  <si>
    <t>Bayern (Bavaria)</t>
  </si>
  <si>
    <t>Bayreuth</t>
  </si>
  <si>
    <t>Berlin</t>
  </si>
  <si>
    <t>Bremerhaven</t>
  </si>
  <si>
    <t>Dusseldorf</t>
  </si>
  <si>
    <t>Esslingen</t>
  </si>
  <si>
    <t>Freiburg</t>
  </si>
  <si>
    <t>Heidelberg</t>
  </si>
  <si>
    <t>Heilbronn</t>
  </si>
  <si>
    <t>Ingolstadt</t>
  </si>
  <si>
    <t>Karlsruhe</t>
  </si>
  <si>
    <t>Koln (Cologne)</t>
  </si>
  <si>
    <t>Leverkusen</t>
  </si>
  <si>
    <t>Ludwigsburg</t>
  </si>
  <si>
    <t>Mannheim</t>
  </si>
  <si>
    <t>Mecklenburg Vorpommern</t>
  </si>
  <si>
    <t>Norderstedt</t>
  </si>
  <si>
    <t>Nordrhein Westfalen</t>
  </si>
  <si>
    <t>Oberhausen</t>
  </si>
  <si>
    <t>Pforzheim</t>
  </si>
  <si>
    <t>Regensburg</t>
  </si>
  <si>
    <t>Reutlingen</t>
  </si>
  <si>
    <t>Saarbrucken</t>
  </si>
  <si>
    <t>Sachsen Anhault</t>
  </si>
  <si>
    <t>Schleswig Holstein</t>
  </si>
  <si>
    <t>Stuttgart</t>
  </si>
  <si>
    <t>Thuringen (Thuringia)</t>
  </si>
  <si>
    <t>Tubingen</t>
  </si>
  <si>
    <t>Ahmedabad</t>
  </si>
  <si>
    <t>Amritsar</t>
  </si>
  <si>
    <t>Bangalore</t>
  </si>
  <si>
    <t>Cochin</t>
  </si>
  <si>
    <t>Hyderabad</t>
  </si>
  <si>
    <t>Jaipur</t>
  </si>
  <si>
    <t>Jammu and Kashmir</t>
  </si>
  <si>
    <t>Jharkhand</t>
  </si>
  <si>
    <t>Pune</t>
  </si>
  <si>
    <t>Alicante (Area of)</t>
  </si>
  <si>
    <t>Alicante (City)</t>
  </si>
  <si>
    <t>Asturias</t>
  </si>
  <si>
    <t>Barcelona (Area of)</t>
  </si>
  <si>
    <t>Barcelona (City)</t>
  </si>
  <si>
    <t>Bilbao</t>
  </si>
  <si>
    <t>Cantabria</t>
  </si>
  <si>
    <t>Fuerteventura</t>
  </si>
  <si>
    <t>Girona</t>
  </si>
  <si>
    <t>Granada (Area of)</t>
  </si>
  <si>
    <t>Granada (City)</t>
  </si>
  <si>
    <t>Guipuzcoa</t>
  </si>
  <si>
    <t>La Palma</t>
  </si>
  <si>
    <t>La Rioja</t>
  </si>
  <si>
    <t>Lanzarote</t>
  </si>
  <si>
    <t>Las Palmas</t>
  </si>
  <si>
    <t>Madrid (Area of)</t>
  </si>
  <si>
    <t>Madrid (City)</t>
  </si>
  <si>
    <t>Mallorca</t>
  </si>
  <si>
    <t>Navarra</t>
  </si>
  <si>
    <t>Palma de Mallorca</t>
  </si>
  <si>
    <t>Segovia</t>
  </si>
  <si>
    <t>Sevilla (Area of)</t>
  </si>
  <si>
    <t>Sevilla (City)</t>
  </si>
  <si>
    <t>Tenerife</t>
  </si>
  <si>
    <t>Valencia (Area of)</t>
  </si>
  <si>
    <t>Valencia (City)</t>
  </si>
  <si>
    <t>Valladolid (Area of)</t>
  </si>
  <si>
    <t>Valladolid (City)</t>
  </si>
  <si>
    <t>Vigo</t>
  </si>
  <si>
    <t>Zaragoza (Area of)</t>
  </si>
  <si>
    <t>Zaragoza (City)</t>
  </si>
  <si>
    <t>% OF VISITS FROM CANADA (excluding unknown)</t>
  </si>
  <si>
    <t>% OF VISITS FROM BELGIUM (excluding unknown)</t>
  </si>
  <si>
    <t>% OF VISITS FROM GERMANY (excluding unknown)</t>
  </si>
  <si>
    <t>% OF VISITS FROM INDIA (excluding unknown)</t>
  </si>
  <si>
    <t>% OF VISITS FROM SPAIN (excluding unknown)</t>
  </si>
  <si>
    <t>Please note the high proportions not recording their state/region of residence, and treat data with caution as indicative rather than absolute.</t>
  </si>
  <si>
    <t>International Passenger Survey, Office for National Statistics, 2014</t>
  </si>
  <si>
    <t>International Passenger Survey, Office for National Statistics, 2015</t>
  </si>
  <si>
    <t>Please note the high proportions not recording their state/region of residence and treat data with caution as indicative rather than absolute.</t>
  </si>
  <si>
    <t>Note that some respondents do not report their state / region of residence (although translated showcards are used). When looking at percentages we suggest discounting these records and calculating only based on those answering.</t>
  </si>
  <si>
    <t>Galicia</t>
  </si>
  <si>
    <t>Extremadura</t>
  </si>
  <si>
    <t>Castilla-La Mancha</t>
  </si>
  <si>
    <t>Siberia</t>
  </si>
  <si>
    <t>Total known</t>
  </si>
  <si>
    <t>Total Belgium</t>
  </si>
  <si>
    <t>Total Canada</t>
  </si>
  <si>
    <t>Total Germany</t>
  </si>
  <si>
    <t>Total India</t>
  </si>
  <si>
    <t>Total Spain</t>
  </si>
  <si>
    <t>Total Denmark</t>
  </si>
  <si>
    <t>Total Austria</t>
  </si>
  <si>
    <t>Total Norway</t>
  </si>
  <si>
    <t>Total Russia</t>
  </si>
  <si>
    <t>Total China</t>
  </si>
  <si>
    <t>Total Australia</t>
  </si>
  <si>
    <t>Total USA</t>
  </si>
  <si>
    <t>Charleroi</t>
  </si>
  <si>
    <t>SPEND
(£ MILLION)</t>
  </si>
  <si>
    <t>SPAIN (Autonomous Communities and cities)</t>
  </si>
  <si>
    <t>Total France</t>
  </si>
  <si>
    <t>International Passenger Survey, Office for National Statistics, 2016</t>
  </si>
  <si>
    <t>BRAZIL 
(Cities only)</t>
  </si>
  <si>
    <t>Belo Horizonte</t>
  </si>
  <si>
    <t>Brasilia</t>
  </si>
  <si>
    <t>Curitiba</t>
  </si>
  <si>
    <t>Florianopolis</t>
  </si>
  <si>
    <t>Fortaleza</t>
  </si>
  <si>
    <t>Porto Alegre</t>
  </si>
  <si>
    <t>Recife</t>
  </si>
  <si>
    <t>Rio De Janeiro</t>
  </si>
  <si>
    <t>Salvador</t>
  </si>
  <si>
    <t>Santos</t>
  </si>
  <si>
    <t>Sao Paulo</t>
  </si>
  <si>
    <t>% OF VISITS FROM TURKEY (excluding unknown)</t>
  </si>
  <si>
    <t>TURKEY 
(Cities only)</t>
  </si>
  <si>
    <t>Istanbul</t>
  </si>
  <si>
    <t>Ankara</t>
  </si>
  <si>
    <t>Antalya</t>
  </si>
  <si>
    <t>Izmir</t>
  </si>
  <si>
    <t>Adana</t>
  </si>
  <si>
    <t>Bursa</t>
  </si>
  <si>
    <t>Gaziantep</t>
  </si>
  <si>
    <t>SWEDEN 
(Cities only)</t>
  </si>
  <si>
    <t>Total Sweden</t>
  </si>
  <si>
    <t>Stockholm</t>
  </si>
  <si>
    <t>Goteborg</t>
  </si>
  <si>
    <t>Malmo</t>
  </si>
  <si>
    <t>Karlstad</t>
  </si>
  <si>
    <t>Linkoping</t>
  </si>
  <si>
    <t>Orebro</t>
  </si>
  <si>
    <t>Uppsala</t>
  </si>
  <si>
    <t>Sodertalje</t>
  </si>
  <si>
    <t>Eskilstuna</t>
  </si>
  <si>
    <t>Boras</t>
  </si>
  <si>
    <t>Lund</t>
  </si>
  <si>
    <t>Vasteras</t>
  </si>
  <si>
    <t>Norrkoping</t>
  </si>
  <si>
    <t>Helsingborg</t>
  </si>
  <si>
    <t>Nykoping</t>
  </si>
  <si>
    <t>Jonkoping</t>
  </si>
  <si>
    <t>Vaxjo</t>
  </si>
  <si>
    <t>Umea</t>
  </si>
  <si>
    <t>Halmstad</t>
  </si>
  <si>
    <t>Gavle</t>
  </si>
  <si>
    <t>Sundsvall</t>
  </si>
  <si>
    <t>SWITZERLAND (Cities only)</t>
  </si>
  <si>
    <t>Total Switzerland</t>
  </si>
  <si>
    <t>Geneve/Genf City</t>
  </si>
  <si>
    <t>Zurich City</t>
  </si>
  <si>
    <t>Basel</t>
  </si>
  <si>
    <t>Lausanne</t>
  </si>
  <si>
    <t>Bern City</t>
  </si>
  <si>
    <t>Luzern City</t>
  </si>
  <si>
    <t>Lugano</t>
  </si>
  <si>
    <t>St Gallen City</t>
  </si>
  <si>
    <t>Winterthur</t>
  </si>
  <si>
    <t>Biel/Bienne</t>
  </si>
  <si>
    <t>SAUDI ARABIA 
(Cities only)</t>
  </si>
  <si>
    <t>% OF VISITS FROM SAUDI ARABIA (excluding unknown)</t>
  </si>
  <si>
    <t>Jeddah</t>
  </si>
  <si>
    <t>Riyadh City</t>
  </si>
  <si>
    <t>SOUTH AFRICA
(Cities only)</t>
  </si>
  <si>
    <t>Cape Town</t>
  </si>
  <si>
    <t>Durban</t>
  </si>
  <si>
    <t>Johannesburg incl Soweto</t>
  </si>
  <si>
    <t>Port Elizabeth</t>
  </si>
  <si>
    <t>Pretoria</t>
  </si>
  <si>
    <t>Total South Africa</t>
  </si>
  <si>
    <t>Total Saudi Arabia</t>
  </si>
  <si>
    <t>Brazil, Turkey, Sweden, Switzerland, Saudi Arabia, South Africa</t>
  </si>
  <si>
    <t>Where visitors to the UK from Brazil, Turkey, Sweden, Switzerland, Saudi Arabia and South Africa reside in those countries</t>
  </si>
  <si>
    <t>Unknown City (Region Captured)</t>
  </si>
  <si>
    <t>Total Brazil</t>
  </si>
  <si>
    <t xml:space="preserve"> Fortaleza</t>
  </si>
  <si>
    <t xml:space="preserve"> Recife</t>
  </si>
  <si>
    <t xml:space="preserve"> Salvador</t>
  </si>
  <si>
    <t xml:space="preserve"> Brasilia</t>
  </si>
  <si>
    <t xml:space="preserve"> Belo Horizonte</t>
  </si>
  <si>
    <t xml:space="preserve"> Rio De Janeiro</t>
  </si>
  <si>
    <t xml:space="preserve"> Sao Paulo</t>
  </si>
  <si>
    <t xml:space="preserve"> Santos</t>
  </si>
  <si>
    <t xml:space="preserve"> Florianopolis</t>
  </si>
  <si>
    <t xml:space="preserve"> Curitiba</t>
  </si>
  <si>
    <t xml:space="preserve"> Porto Alegre</t>
  </si>
  <si>
    <t>Total Turkey</t>
  </si>
  <si>
    <t>CENTRAL ANATOLIA</t>
  </si>
  <si>
    <t>SOUTH EASTERN ANATOLIA</t>
  </si>
  <si>
    <t>AEGEAN REGION</t>
  </si>
  <si>
    <t>MARMARA</t>
  </si>
  <si>
    <t>BLACK SEA REGION</t>
  </si>
  <si>
    <t>EAST ANATOLIA</t>
  </si>
  <si>
    <t xml:space="preserve"> Istanbul</t>
  </si>
  <si>
    <t xml:space="preserve"> Bursa</t>
  </si>
  <si>
    <t xml:space="preserve"> Ankara</t>
  </si>
  <si>
    <t xml:space="preserve"> Izmir</t>
  </si>
  <si>
    <t xml:space="preserve"> Gaziantep</t>
  </si>
  <si>
    <t xml:space="preserve"> Antalya</t>
  </si>
  <si>
    <t xml:space="preserve"> Adana</t>
  </si>
  <si>
    <t>ANGERMANLAND</t>
  </si>
  <si>
    <t>BLEKINGE</t>
  </si>
  <si>
    <t>BOHUSLAN</t>
  </si>
  <si>
    <t>GASTRIKLAND</t>
  </si>
  <si>
    <t>DALARNA</t>
  </si>
  <si>
    <t>GOTLAND</t>
  </si>
  <si>
    <t>HALLAND</t>
  </si>
  <si>
    <t>HALSINGLAND</t>
  </si>
  <si>
    <t>JAMTLAND</t>
  </si>
  <si>
    <t>LAPPLAND</t>
  </si>
  <si>
    <t>MEDELPAD</t>
  </si>
  <si>
    <t>NARKE</t>
  </si>
  <si>
    <t>NORRBOTTEN</t>
  </si>
  <si>
    <t>OLAND</t>
  </si>
  <si>
    <t>OSTERGOTLAND</t>
  </si>
  <si>
    <t>SKANE</t>
  </si>
  <si>
    <t>SMALAND</t>
  </si>
  <si>
    <t>SODERMANLAND</t>
  </si>
  <si>
    <t>UPPLAND</t>
  </si>
  <si>
    <t>VARMLAND</t>
  </si>
  <si>
    <t>VASTERBOTTEN</t>
  </si>
  <si>
    <t>VASTERGOTLAND</t>
  </si>
  <si>
    <t>VASTMANLAND</t>
  </si>
  <si>
    <t xml:space="preserve"> Malmo</t>
  </si>
  <si>
    <t xml:space="preserve"> Karlstad</t>
  </si>
  <si>
    <t xml:space="preserve"> Linkoping</t>
  </si>
  <si>
    <t xml:space="preserve"> Orebro</t>
  </si>
  <si>
    <t xml:space="preserve"> Uppsala</t>
  </si>
  <si>
    <t xml:space="preserve"> Sodertalje</t>
  </si>
  <si>
    <t xml:space="preserve"> Eskilstuna</t>
  </si>
  <si>
    <t xml:space="preserve"> Boras</t>
  </si>
  <si>
    <t xml:space="preserve"> Lund</t>
  </si>
  <si>
    <t xml:space="preserve"> Vasteras</t>
  </si>
  <si>
    <t xml:space="preserve"> Norrkoping</t>
  </si>
  <si>
    <t xml:space="preserve"> Helsingborg</t>
  </si>
  <si>
    <t xml:space="preserve"> Nykoping</t>
  </si>
  <si>
    <t xml:space="preserve"> Jonkoping</t>
  </si>
  <si>
    <t xml:space="preserve"> Vaxjo</t>
  </si>
  <si>
    <t xml:space="preserve"> Umea</t>
  </si>
  <si>
    <t xml:space="preserve"> Halmstad</t>
  </si>
  <si>
    <t xml:space="preserve"> Gavle</t>
  </si>
  <si>
    <t xml:space="preserve"> Sundsvall</t>
  </si>
  <si>
    <t>SOUTH EAST</t>
  </si>
  <si>
    <t>SOUTH</t>
  </si>
  <si>
    <t>CENTRAL-WEST</t>
  </si>
  <si>
    <t>NORTH EAST</t>
  </si>
  <si>
    <t>NORTH</t>
  </si>
  <si>
    <t>MEDITERRANEAN SEA</t>
  </si>
  <si>
    <t>RIYADH</t>
  </si>
  <si>
    <t>EASTERN PROVINCE</t>
  </si>
  <si>
    <t>TABUK</t>
  </si>
  <si>
    <t>MAKKAH</t>
  </si>
  <si>
    <t>AL BAHA</t>
  </si>
  <si>
    <t>MADINAH</t>
  </si>
  <si>
    <t xml:space="preserve"> Riyadh City</t>
  </si>
  <si>
    <t xml:space="preserve"> Johannesburg incl Soweto</t>
  </si>
  <si>
    <t xml:space="preserve"> Cape Town</t>
  </si>
  <si>
    <t xml:space="preserve"> Durban</t>
  </si>
  <si>
    <t xml:space="preserve"> Port Elizabeth</t>
  </si>
  <si>
    <t xml:space="preserve"> Pretoria</t>
  </si>
  <si>
    <t>WESTERN CAPE</t>
  </si>
  <si>
    <t>GAUTENG</t>
  </si>
  <si>
    <t>KWAZULU NATAL</t>
  </si>
  <si>
    <t>NORTH WEST</t>
  </si>
  <si>
    <t>EASTERN CAPE</t>
  </si>
  <si>
    <t>FREE STATE</t>
  </si>
  <si>
    <t>LIMPOPO</t>
  </si>
  <si>
    <t>ZURICH</t>
  </si>
  <si>
    <t>GENEVE</t>
  </si>
  <si>
    <t>AARGAU</t>
  </si>
  <si>
    <t>VAUD</t>
  </si>
  <si>
    <t>VALAIS</t>
  </si>
  <si>
    <t>NEUCHATEL</t>
  </si>
  <si>
    <t>ZUG</t>
  </si>
  <si>
    <t xml:space="preserve">LUZERN </t>
  </si>
  <si>
    <t>BERN</t>
  </si>
  <si>
    <t>FRIBOURG</t>
  </si>
  <si>
    <t>BASEL LAND</t>
  </si>
  <si>
    <t>BASEL STADT</t>
  </si>
  <si>
    <t>SCHWYZ</t>
  </si>
  <si>
    <t>ST GALLEN</t>
  </si>
  <si>
    <t>THURGAU</t>
  </si>
  <si>
    <t>SCHAFFHAUSEN</t>
  </si>
  <si>
    <t>APPENZELL AUSSER RHODEN</t>
  </si>
  <si>
    <t>GRAUBUNDEN</t>
  </si>
  <si>
    <t>GLARUS</t>
  </si>
  <si>
    <t>NIDWALDEN</t>
  </si>
  <si>
    <t xml:space="preserve"> Zurich City</t>
  </si>
  <si>
    <t xml:space="preserve"> Winterthur</t>
  </si>
  <si>
    <t xml:space="preserve"> Geneve/Genf City</t>
  </si>
  <si>
    <t xml:space="preserve"> Lausanne</t>
  </si>
  <si>
    <t xml:space="preserve"> Luzern City</t>
  </si>
  <si>
    <t xml:space="preserve"> Bern City</t>
  </si>
  <si>
    <t xml:space="preserve"> Biel/Bienne</t>
  </si>
  <si>
    <t xml:space="preserve"> Basel</t>
  </si>
  <si>
    <t xml:space="preserve"> St Gallen City</t>
  </si>
  <si>
    <t>TICINO</t>
  </si>
  <si>
    <t xml:space="preserve"> Lugano</t>
  </si>
  <si>
    <t>% OF VISITS FROM THE USA (excluding unknown)</t>
  </si>
  <si>
    <t>Unknown City (State Captured)</t>
  </si>
  <si>
    <t>Seattle</t>
  </si>
  <si>
    <t>San Jose</t>
  </si>
  <si>
    <t xml:space="preserve"> Chonqing</t>
  </si>
  <si>
    <t>San Francisco</t>
  </si>
  <si>
    <t>Total South Korea</t>
  </si>
  <si>
    <t xml:space="preserve"> Chengdu</t>
  </si>
  <si>
    <t>San Diego</t>
  </si>
  <si>
    <t>SOUTH WEST</t>
  </si>
  <si>
    <t>San Antonio</t>
  </si>
  <si>
    <t xml:space="preserve"> Wuhan</t>
  </si>
  <si>
    <t>Sacramento</t>
  </si>
  <si>
    <t>Jeju</t>
  </si>
  <si>
    <t xml:space="preserve"> Dongguan</t>
  </si>
  <si>
    <t>Raleigh</t>
  </si>
  <si>
    <t xml:space="preserve"> Ulsan</t>
  </si>
  <si>
    <t xml:space="preserve"> Shenzhen</t>
  </si>
  <si>
    <t xml:space="preserve"> Busan </t>
  </si>
  <si>
    <t xml:space="preserve"> Guangzhou</t>
  </si>
  <si>
    <t>Gyeongsangnam-do</t>
  </si>
  <si>
    <t>SOUTH CENTRAL</t>
  </si>
  <si>
    <t>Philadelphia</t>
  </si>
  <si>
    <t xml:space="preserve"> Daegu</t>
  </si>
  <si>
    <t>Gyeongsangbuk-do</t>
  </si>
  <si>
    <t xml:space="preserve"> Shenyang</t>
  </si>
  <si>
    <t xml:space="preserve"> Gwangju </t>
  </si>
  <si>
    <t>Oakland</t>
  </si>
  <si>
    <t>Jeollanam-do</t>
  </si>
  <si>
    <t xml:space="preserve"> Tianjin</t>
  </si>
  <si>
    <t>Jeollabuk-do</t>
  </si>
  <si>
    <t xml:space="preserve"> Beijing</t>
  </si>
  <si>
    <t>Nashville</t>
  </si>
  <si>
    <t xml:space="preserve"> Sejong</t>
  </si>
  <si>
    <t>Minneapolis</t>
  </si>
  <si>
    <t>Chungcheongnam-do</t>
  </si>
  <si>
    <t xml:space="preserve"> Jinan</t>
  </si>
  <si>
    <t xml:space="preserve">Chungcheongbuk-do </t>
  </si>
  <si>
    <t xml:space="preserve"> Qingdao</t>
  </si>
  <si>
    <t>Miami</t>
  </si>
  <si>
    <t>Gangwon-do</t>
  </si>
  <si>
    <t xml:space="preserve"> Shanghai</t>
  </si>
  <si>
    <t xml:space="preserve"> Incheon</t>
  </si>
  <si>
    <t xml:space="preserve"> Nanjing</t>
  </si>
  <si>
    <t xml:space="preserve"> Seoul</t>
  </si>
  <si>
    <t xml:space="preserve"> Hangzhou</t>
  </si>
  <si>
    <t>Gyeonggi-do</t>
  </si>
  <si>
    <t>EAST</t>
  </si>
  <si>
    <t>Los Angeles</t>
  </si>
  <si>
    <t>% OF VISITS FROM SOUTH KOREA (excluding unknown)</t>
  </si>
  <si>
    <t>SOUTH KOREA
(Provinces and cities)</t>
  </si>
  <si>
    <t>CHINA
(Regions and cities)</t>
  </si>
  <si>
    <t>Long Beach</t>
  </si>
  <si>
    <t>Jacksonville</t>
  </si>
  <si>
    <t>Total New Zealand</t>
  </si>
  <si>
    <t>Indianapolis</t>
  </si>
  <si>
    <t>Houston</t>
  </si>
  <si>
    <t>Fresno</t>
  </si>
  <si>
    <t>Jinan</t>
  </si>
  <si>
    <t>Fort Worth</t>
  </si>
  <si>
    <t>Wellington</t>
  </si>
  <si>
    <t>Qingdao</t>
  </si>
  <si>
    <t>El Paso</t>
  </si>
  <si>
    <t>Waikato</t>
  </si>
  <si>
    <t>Dongguan</t>
  </si>
  <si>
    <t>Detroit</t>
  </si>
  <si>
    <t>Southland</t>
  </si>
  <si>
    <t>Shenzhen</t>
  </si>
  <si>
    <t>Denver</t>
  </si>
  <si>
    <t>Total UAE</t>
  </si>
  <si>
    <t>Otago</t>
  </si>
  <si>
    <t>Guangzhou</t>
  </si>
  <si>
    <t>Dallas</t>
  </si>
  <si>
    <t>Northland</t>
  </si>
  <si>
    <t>Unknown City (Province Captured)</t>
  </si>
  <si>
    <t>Columbus</t>
  </si>
  <si>
    <t>Nelson</t>
  </si>
  <si>
    <t>Colorado Springs</t>
  </si>
  <si>
    <t xml:space="preserve">Umm-al-Quwain </t>
  </si>
  <si>
    <t>Marlborough</t>
  </si>
  <si>
    <t xml:space="preserve">Sejong </t>
  </si>
  <si>
    <t>Chicago</t>
  </si>
  <si>
    <t xml:space="preserve">Sharjah </t>
  </si>
  <si>
    <t>Manawatu-Wanganui</t>
  </si>
  <si>
    <t>Ulsan</t>
  </si>
  <si>
    <t>Charlotte</t>
  </si>
  <si>
    <t xml:space="preserve">Ras-al-Khaimah </t>
  </si>
  <si>
    <t>Hawkes Bay</t>
  </si>
  <si>
    <t xml:space="preserve">Gwangju </t>
  </si>
  <si>
    <t>Boston</t>
  </si>
  <si>
    <t xml:space="preserve">Fujairah </t>
  </si>
  <si>
    <t>Gisborne</t>
  </si>
  <si>
    <t xml:space="preserve">Incheon </t>
  </si>
  <si>
    <t xml:space="preserve">Dubai </t>
  </si>
  <si>
    <t>Canterbury</t>
  </si>
  <si>
    <t>Daegu</t>
  </si>
  <si>
    <t>Austin</t>
  </si>
  <si>
    <t xml:space="preserve">Ajman </t>
  </si>
  <si>
    <t>Bay of Plenty</t>
  </si>
  <si>
    <t xml:space="preserve">Busan </t>
  </si>
  <si>
    <t>Atlanta</t>
  </si>
  <si>
    <t xml:space="preserve">Abu Dhabi </t>
  </si>
  <si>
    <t>Auckland</t>
  </si>
  <si>
    <t>Seoul</t>
  </si>
  <si>
    <t>Albuquerque</t>
  </si>
  <si>
    <t>% OF VISITS FROM THE UAE (excluding unknown)</t>
  </si>
  <si>
    <t>UAE
(EMIRATES)</t>
  </si>
  <si>
    <t>% OF VISITS FROM NEW ZEALAND (excluding unknown)</t>
  </si>
  <si>
    <t>NEW ZEALAND
(DISTRICTS)</t>
  </si>
  <si>
    <t>SOUTH KOREA
(Cities only)</t>
  </si>
  <si>
    <t>CHINA
(Cities only)</t>
  </si>
  <si>
    <t>USA
(Cities only)</t>
  </si>
  <si>
    <t>International Passenger Survey, Office for National Statistics, 2017</t>
  </si>
  <si>
    <t>Denmark, Irish Republic, Norway, Poland, Japan</t>
  </si>
  <si>
    <t>International Passenger Survey, Office for National Statistics, 2018</t>
  </si>
  <si>
    <t>Where visitors to the UK from Denmark, Irish Republic, Norway, Poland and Japan reside in those countries</t>
  </si>
  <si>
    <t>Kobenhavn Copenhagen</t>
  </si>
  <si>
    <t>Kolding, Fredericia, og Vejle</t>
  </si>
  <si>
    <t>Unknown City (Regions Captured)</t>
  </si>
  <si>
    <t>DENMARK
(cities only)</t>
  </si>
  <si>
    <t>DENMARK
(regions and cities)</t>
  </si>
  <si>
    <t>Region Hovedstaden (Capital region)</t>
  </si>
  <si>
    <t>Region Midtjylland (Central Denmark)</t>
  </si>
  <si>
    <t>Region Nordjylland (North Denmark)</t>
  </si>
  <si>
    <t>Region Sjaelland (Zealand Region)</t>
  </si>
  <si>
    <t>Region Syddanmark (Southern Denmark)</t>
  </si>
  <si>
    <t>Cork (City)</t>
  </si>
  <si>
    <t>Dublin (City)</t>
  </si>
  <si>
    <t>Galway (City)</t>
  </si>
  <si>
    <t>Kilkenny (City)</t>
  </si>
  <si>
    <t>Limerick (City)</t>
  </si>
  <si>
    <t>Waterford (City)</t>
  </si>
  <si>
    <t>Total Irish Republic</t>
  </si>
  <si>
    <t>Cork (Region)</t>
  </si>
  <si>
    <t>Dublin (Region)</t>
  </si>
  <si>
    <t>Galway (Region)</t>
  </si>
  <si>
    <t>Liex/Laoighis</t>
  </si>
  <si>
    <t>Limerick (Region)</t>
  </si>
  <si>
    <t>Waterford (Region)</t>
  </si>
  <si>
    <t>IRISH REPUBLIC (regions and cities)</t>
  </si>
  <si>
    <t>Fredrikstad /Sarpsborg</t>
  </si>
  <si>
    <t>NORWAY
(cities only)</t>
  </si>
  <si>
    <t>Nord Norge (Northern Norway)</t>
  </si>
  <si>
    <t>Vestlandet (Western Norway)</t>
  </si>
  <si>
    <t>NORWAY
(regions and cities)</t>
  </si>
  <si>
    <t>Bydgoszcz</t>
  </si>
  <si>
    <t>Gdansk</t>
  </si>
  <si>
    <t>Katowice</t>
  </si>
  <si>
    <t>Krakow</t>
  </si>
  <si>
    <t>Poznan</t>
  </si>
  <si>
    <t>Szczecin</t>
  </si>
  <si>
    <t>Warszawa</t>
  </si>
  <si>
    <t>Wroclaw</t>
  </si>
  <si>
    <t>Total Poland</t>
  </si>
  <si>
    <t>Dolnoslaskie (Lower Silesia)</t>
  </si>
  <si>
    <t>Kujawsko-Pomorskie (Kuyavia-Pomerania)</t>
  </si>
  <si>
    <t>Lodzkie (Lodz)</t>
  </si>
  <si>
    <t>Lubelskie (Lublin)</t>
  </si>
  <si>
    <t>Lubuskie (Lubusz)</t>
  </si>
  <si>
    <t>Malopolskie (Lesser Poland)</t>
  </si>
  <si>
    <t>Mazowieckie (Masovia)</t>
  </si>
  <si>
    <t>Opolskie (Opole)</t>
  </si>
  <si>
    <t>Podkarpackie (Subcarpathia)</t>
  </si>
  <si>
    <t>Podlaskie (Podlasie)</t>
  </si>
  <si>
    <t>Pomorskie (Pomerania)</t>
  </si>
  <si>
    <t>Slaskie (Silesia)</t>
  </si>
  <si>
    <t>Swietokrzyskie (Swietokrzyskie)</t>
  </si>
  <si>
    <t>Warminsko-Mazurskie (Warmia-Masuria)</t>
  </si>
  <si>
    <t>Wielkopolskie (Greater Poland)</t>
  </si>
  <si>
    <t>Zachodniopomorskie (West Pomerania)</t>
  </si>
  <si>
    <t>IRISH REPUBLIC
(cities only)</t>
  </si>
  <si>
    <t>POLAND
(regions and cities)</t>
  </si>
  <si>
    <t>Chiba</t>
  </si>
  <si>
    <t>Fukuoka</t>
  </si>
  <si>
    <t>Ibaragi</t>
  </si>
  <si>
    <t>Kanagawa</t>
  </si>
  <si>
    <t>Kobe</t>
  </si>
  <si>
    <t>Kyoto</t>
  </si>
  <si>
    <t>Nagoya</t>
  </si>
  <si>
    <t>Osaka</t>
  </si>
  <si>
    <t>Saitama</t>
  </si>
  <si>
    <t>Sapporo</t>
  </si>
  <si>
    <t>Shizuoka</t>
  </si>
  <si>
    <t>Tokyo</t>
  </si>
  <si>
    <t>Total Japan</t>
  </si>
  <si>
    <t>JAPAN
(cities only)</t>
  </si>
  <si>
    <t>Greater Tokyo Metropolitan Area</t>
  </si>
  <si>
    <t>JAPAN
(regions and cities)</t>
  </si>
  <si>
    <t>POLAND
(cities only)</t>
  </si>
  <si>
    <t>% OF VISITS FROM IRISH REPUBLIC (excluding unknown)</t>
  </si>
  <si>
    <t>% OF VISITS FROM POLAND (excluding unknown)</t>
  </si>
  <si>
    <t>% OF VISITS FROM JAPAN (excluding unknown)</t>
  </si>
  <si>
    <t>Kilkenny (Region)</t>
  </si>
  <si>
    <t>Tønsberg</t>
  </si>
  <si>
    <t>Tromsø</t>
  </si>
  <si>
    <t>Østlandet (Eastern Norway)</t>
  </si>
  <si>
    <t>Trøndelag (Mid Norway)</t>
  </si>
  <si>
    <t>Sørlandet (South Norway)</t>
  </si>
  <si>
    <t>Ålesund</t>
  </si>
  <si>
    <t>Where visitors to the UK from France, Australia, Russia, Italy, India, the USA and Austria reside in those countries</t>
  </si>
  <si>
    <t>AUSTRIA (cities only)</t>
  </si>
  <si>
    <t>AUSTRIA (regions and cities)</t>
  </si>
  <si>
    <t>Steiermark (Styria)</t>
  </si>
  <si>
    <t>Niederosterreich (Lower Austria)</t>
  </si>
  <si>
    <t>Karnten (Carinthia)</t>
  </si>
  <si>
    <t>Oberosterreich (Upper Austria)</t>
  </si>
  <si>
    <t>FRANCE
(cities only)</t>
  </si>
  <si>
    <t>Unknown city (regions captured)</t>
  </si>
  <si>
    <t>Kazan</t>
  </si>
  <si>
    <t>Omsk</t>
  </si>
  <si>
    <t>Rostov-na-Donu</t>
  </si>
  <si>
    <t>RUSSIA (cities only)</t>
  </si>
  <si>
    <t>RUSSIA (regions and cities)</t>
  </si>
  <si>
    <t>Total unknown</t>
  </si>
  <si>
    <t>North-West of Russia</t>
  </si>
  <si>
    <t>North Caucuses</t>
  </si>
  <si>
    <t>Alabama (AL)</t>
  </si>
  <si>
    <t>Alaska (AK)</t>
  </si>
  <si>
    <t>Arizona (AZ)</t>
  </si>
  <si>
    <t>Arkansas (AR)</t>
  </si>
  <si>
    <t>California (CA)</t>
  </si>
  <si>
    <t>Colorado (CO)</t>
  </si>
  <si>
    <t>Aurora</t>
  </si>
  <si>
    <t>Connecticut (CT)</t>
  </si>
  <si>
    <t>Delaware (DE)</t>
  </si>
  <si>
    <t>District of Columbia (DC)</t>
  </si>
  <si>
    <t>Florida (FL)</t>
  </si>
  <si>
    <t>Tampa</t>
  </si>
  <si>
    <t>Orlando</t>
  </si>
  <si>
    <t>Georgia (GA)</t>
  </si>
  <si>
    <t>Hawaii (HI)</t>
  </si>
  <si>
    <t>Idaho (ID)</t>
  </si>
  <si>
    <t>Illinois (IL)</t>
  </si>
  <si>
    <t>Iowa (IA)</t>
  </si>
  <si>
    <t>Kansas (KS)</t>
  </si>
  <si>
    <t>Louisiana (LA)</t>
  </si>
  <si>
    <t>Maine (ME)</t>
  </si>
  <si>
    <t>Maryland (MD)</t>
  </si>
  <si>
    <t>Massachusetts (MA)</t>
  </si>
  <si>
    <t>Michigan (MI)</t>
  </si>
  <si>
    <t>St Paul</t>
  </si>
  <si>
    <t>Mississippi (MS)</t>
  </si>
  <si>
    <t>USA 
(States and cities)</t>
  </si>
  <si>
    <t>Missouri (MO)</t>
  </si>
  <si>
    <t>Montana (MT)</t>
  </si>
  <si>
    <t>Nebraska (NE)</t>
  </si>
  <si>
    <t>New Hampshire (NH)</t>
  </si>
  <si>
    <t>New Jersey (NJ)</t>
  </si>
  <si>
    <t>Newark</t>
  </si>
  <si>
    <t>Jersey City</t>
  </si>
  <si>
    <t>New Mexico (NM)</t>
  </si>
  <si>
    <t>New York (NY)</t>
  </si>
  <si>
    <t>New York City</t>
  </si>
  <si>
    <t>Buffalo</t>
  </si>
  <si>
    <t>North Carolina (NC)</t>
  </si>
  <si>
    <t>Greensboro</t>
  </si>
  <si>
    <t>Durham</t>
  </si>
  <si>
    <t>North Dakota (ND)</t>
  </si>
  <si>
    <t>Ohio (OH)</t>
  </si>
  <si>
    <t>Cleveland</t>
  </si>
  <si>
    <t>Cincinnati</t>
  </si>
  <si>
    <t>Oklahoma (OK)</t>
  </si>
  <si>
    <t>Oregon (OR)</t>
  </si>
  <si>
    <t>Pennsylvania (PA)</t>
  </si>
  <si>
    <t>Puerto Rico (PR)</t>
  </si>
  <si>
    <t>Rhode Island (RI)</t>
  </si>
  <si>
    <t>South Carolina (SC)</t>
  </si>
  <si>
    <t>South Dakota (SD)</t>
  </si>
  <si>
    <t>Tennessee (TN)</t>
  </si>
  <si>
    <t>Texas (TX)</t>
  </si>
  <si>
    <t>Arlington</t>
  </si>
  <si>
    <t>Corpus Christi</t>
  </si>
  <si>
    <t>Utah (UT)</t>
  </si>
  <si>
    <t>Vermont (VT)</t>
  </si>
  <si>
    <t>Virginia (VA)</t>
  </si>
  <si>
    <t>Washington (WA)</t>
  </si>
  <si>
    <t>West Virginia (WV)</t>
  </si>
  <si>
    <t>Wisconsin (WI)</t>
  </si>
  <si>
    <t>Indiana (IN)</t>
  </si>
  <si>
    <t>Fort Wayne</t>
  </si>
  <si>
    <t>Kentucky (KY)</t>
  </si>
  <si>
    <t>Minnesota (MN)</t>
  </si>
  <si>
    <t>Nevada (NV)</t>
  </si>
  <si>
    <t>Pittsburgh</t>
  </si>
  <si>
    <t>Wyoming (WY)</t>
  </si>
  <si>
    <t>Washington- DC</t>
  </si>
  <si>
    <t>NY tri state (calculated)</t>
  </si>
  <si>
    <t>ITALY
(cities only)</t>
  </si>
  <si>
    <t>ITALY
(regions and cities)</t>
  </si>
  <si>
    <t>Total Italy</t>
  </si>
  <si>
    <t>Abruzzo</t>
  </si>
  <si>
    <t>Molise</t>
  </si>
  <si>
    <t>Citta del Vaticano</t>
  </si>
  <si>
    <t xml:space="preserve">Total Italy </t>
  </si>
  <si>
    <t>INDIA (cities only)</t>
  </si>
  <si>
    <t>Chandigarh</t>
  </si>
  <si>
    <t>Chennai</t>
  </si>
  <si>
    <t>Delhi (city)</t>
  </si>
  <si>
    <t>Kolkata</t>
  </si>
  <si>
    <t>Mumbai</t>
  </si>
  <si>
    <t>Unknown (regions captured)</t>
  </si>
  <si>
    <t>INDIA (states, territories and cities)</t>
  </si>
  <si>
    <t>Arunachal Pradesh</t>
  </si>
  <si>
    <t>Assam/Nagaland/Mizoram/Meghalaya</t>
  </si>
  <si>
    <t>Delhi (NCR)</t>
  </si>
  <si>
    <t>Haryana/Punjab</t>
  </si>
  <si>
    <t>Himachal Pradesh</t>
  </si>
  <si>
    <t>Manipur</t>
  </si>
  <si>
    <t>Puducherry</t>
  </si>
  <si>
    <t>Skimm</t>
  </si>
  <si>
    <t>Uttar-Anchal</t>
  </si>
  <si>
    <t>Uttar-Pradesh</t>
  </si>
  <si>
    <t>Netherlands</t>
  </si>
  <si>
    <t>BRAZIL (Regions and cities)</t>
  </si>
  <si>
    <t>TURKEY (Regions and cities)</t>
  </si>
  <si>
    <t>SAUDI ARABIA (Regions and cities)</t>
  </si>
  <si>
    <t>SOUTH AFRICA (Regions and cities)</t>
  </si>
  <si>
    <t>SWITZERLAND (Regions and cities)</t>
  </si>
  <si>
    <t>Where visitors to the UK from Belgium, Canada, Germany and Spain reside in those countries</t>
  </si>
  <si>
    <t>Belgium, Canada, Germany, Spain</t>
  </si>
  <si>
    <t>China, South Korea, New Zealand, UAE</t>
  </si>
  <si>
    <t>Asked of residents of</t>
  </si>
  <si>
    <t>Australia, Austria, France, India, Italy, Russia, USA</t>
  </si>
  <si>
    <t>Where visitors to the UK from China, South Korea, New Zealand and the UAE reside in those countries</t>
  </si>
  <si>
    <t>Where visitors to the UK from Netherlands reside in that country</t>
  </si>
  <si>
    <t>Unknown city (region captured)</t>
  </si>
  <si>
    <t>CANADA (Regions and cities)</t>
  </si>
  <si>
    <t>British Colombia</t>
  </si>
  <si>
    <t>Nunavut</t>
  </si>
  <si>
    <t>Quebec</t>
  </si>
  <si>
    <t>CANADA (Cities only)</t>
  </si>
  <si>
    <t>GERMANY (Cities only)</t>
  </si>
  <si>
    <t>GERMANY (Regions and cities)</t>
  </si>
  <si>
    <t xml:space="preserve">Hessen (Hesse) </t>
  </si>
  <si>
    <t>Rheinland Pflaz</t>
  </si>
  <si>
    <t xml:space="preserve">Sachsen (Saxony) </t>
  </si>
  <si>
    <t xml:space="preserve">Bamberg </t>
  </si>
  <si>
    <t xml:space="preserve">Dachau </t>
  </si>
  <si>
    <t xml:space="preserve">Ulm </t>
  </si>
  <si>
    <t xml:space="preserve">Erlangen </t>
  </si>
  <si>
    <t xml:space="preserve">Furth </t>
  </si>
  <si>
    <t xml:space="preserve">Garching </t>
  </si>
  <si>
    <t xml:space="preserve">Germering </t>
  </si>
  <si>
    <t xml:space="preserve">Passau </t>
  </si>
  <si>
    <t xml:space="preserve">Wurzburg </t>
  </si>
  <si>
    <t xml:space="preserve">Potsdam </t>
  </si>
  <si>
    <t xml:space="preserve">Darmstadt </t>
  </si>
  <si>
    <t xml:space="preserve">Frankfurt </t>
  </si>
  <si>
    <t xml:space="preserve">Hanau </t>
  </si>
  <si>
    <t xml:space="preserve">Kassel </t>
  </si>
  <si>
    <t xml:space="preserve">Wiesbaden </t>
  </si>
  <si>
    <t xml:space="preserve">Rostock </t>
  </si>
  <si>
    <t xml:space="preserve">Schwerin </t>
  </si>
  <si>
    <t xml:space="preserve">Stralsund </t>
  </si>
  <si>
    <t xml:space="preserve">Buxtehude </t>
  </si>
  <si>
    <t xml:space="preserve">Gottingen </t>
  </si>
  <si>
    <t xml:space="preserve">Hidesheim </t>
  </si>
  <si>
    <t xml:space="preserve">Luneburg </t>
  </si>
  <si>
    <t xml:space="preserve">Munster </t>
  </si>
  <si>
    <t xml:space="preserve">Oldenburg </t>
  </si>
  <si>
    <t xml:space="preserve">Osnabruck </t>
  </si>
  <si>
    <t xml:space="preserve">Seevetal </t>
  </si>
  <si>
    <t xml:space="preserve">Wolfsburg </t>
  </si>
  <si>
    <t xml:space="preserve">Aachen </t>
  </si>
  <si>
    <t xml:space="preserve">Bielefeld </t>
  </si>
  <si>
    <t xml:space="preserve">Bochum </t>
  </si>
  <si>
    <t xml:space="preserve">Bonn </t>
  </si>
  <si>
    <t xml:space="preserve">Dortmund </t>
  </si>
  <si>
    <t xml:space="preserve">Duisburg </t>
  </si>
  <si>
    <t xml:space="preserve">Essen </t>
  </si>
  <si>
    <t xml:space="preserve">Krefeld </t>
  </si>
  <si>
    <t xml:space="preserve">Wuppertal </t>
  </si>
  <si>
    <t xml:space="preserve">Koblenz </t>
  </si>
  <si>
    <t xml:space="preserve">Mainz </t>
  </si>
  <si>
    <t xml:space="preserve">Trier </t>
  </si>
  <si>
    <t xml:space="preserve">Dresden </t>
  </si>
  <si>
    <t xml:space="preserve">Leipzig </t>
  </si>
  <si>
    <t xml:space="preserve">Halle </t>
  </si>
  <si>
    <t xml:space="preserve">Magdeburg </t>
  </si>
  <si>
    <t xml:space="preserve">Elmshorn </t>
  </si>
  <si>
    <t xml:space="preserve">Flensburg </t>
  </si>
  <si>
    <t xml:space="preserve">Kiel </t>
  </si>
  <si>
    <t xml:space="preserve">Lubeck </t>
  </si>
  <si>
    <t xml:space="preserve">Pinneberg </t>
  </si>
  <si>
    <t xml:space="preserve">Rendsburg </t>
  </si>
  <si>
    <t xml:space="preserve">Wedel </t>
  </si>
  <si>
    <t xml:space="preserve">Eisenach </t>
  </si>
  <si>
    <t xml:space="preserve">Erfurt </t>
  </si>
  <si>
    <t xml:space="preserve">Gera </t>
  </si>
  <si>
    <t xml:space="preserve">Weimar </t>
  </si>
  <si>
    <t xml:space="preserve">Munchen </t>
  </si>
  <si>
    <t xml:space="preserve">Nurnberg </t>
  </si>
  <si>
    <t>Kaiserslautern</t>
  </si>
  <si>
    <t>BELGIUM (Cities only)</t>
  </si>
  <si>
    <t>BELGIUM (Regions and cities)</t>
  </si>
  <si>
    <t>NETHERLANDS (Cities only)</t>
  </si>
  <si>
    <t>Total Netherlands</t>
  </si>
  <si>
    <t>NETHERLANDS (Regions and cities)</t>
  </si>
  <si>
    <t>Australian Capital Territory</t>
  </si>
  <si>
    <t>Andhra Pradesh/Telangana</t>
  </si>
  <si>
    <t>Chhattisgarh</t>
  </si>
  <si>
    <t>Total where city is known</t>
  </si>
  <si>
    <t>Utrecht</t>
  </si>
  <si>
    <t>Bordeaux et proche banlieue</t>
  </si>
  <si>
    <t>Paris et proche banlieue</t>
  </si>
  <si>
    <t>Lyon et proche banlieue</t>
  </si>
  <si>
    <t>Nantes et proche banlieue</t>
  </si>
  <si>
    <t>Urals</t>
  </si>
  <si>
    <t>Waterloo Regional Municipality</t>
  </si>
  <si>
    <t xml:space="preserve"> Goteborg (also in Vastergotland)</t>
  </si>
  <si>
    <t xml:space="preserve"> Stockholm (also in Uppland)</t>
  </si>
  <si>
    <t>Altenburg</t>
  </si>
  <si>
    <t>Baden-Baden</t>
  </si>
  <si>
    <t>Ulm</t>
  </si>
  <si>
    <t>Bamberg</t>
  </si>
  <si>
    <t>Dachau</t>
  </si>
  <si>
    <t>Erlangen</t>
  </si>
  <si>
    <t>Furth</t>
  </si>
  <si>
    <t>Garching</t>
  </si>
  <si>
    <t>Germering</t>
  </si>
  <si>
    <t>Passau</t>
  </si>
  <si>
    <t>Wurzburg</t>
  </si>
  <si>
    <t>Dessau</t>
  </si>
  <si>
    <t>Potsdam</t>
  </si>
  <si>
    <t>Darmstadt</t>
  </si>
  <si>
    <t>Dresden</t>
  </si>
  <si>
    <t>Frankfurt</t>
  </si>
  <si>
    <t>Hanau</t>
  </si>
  <si>
    <t>Kassel</t>
  </si>
  <si>
    <t>Wiesbaden</t>
  </si>
  <si>
    <t>Rostock</t>
  </si>
  <si>
    <t>Schwerin</t>
  </si>
  <si>
    <t>Stralsund</t>
  </si>
  <si>
    <t>Buxtehude</t>
  </si>
  <si>
    <t>Gottingen</t>
  </si>
  <si>
    <t>Hildesheim</t>
  </si>
  <si>
    <t>Luneburg</t>
  </si>
  <si>
    <t>Munster</t>
  </si>
  <si>
    <t>Oldenburg</t>
  </si>
  <si>
    <t>Osnabruck</t>
  </si>
  <si>
    <t>Seevetal</t>
  </si>
  <si>
    <t>Wilhelmshaven</t>
  </si>
  <si>
    <t>Wolfsburg</t>
  </si>
  <si>
    <t>Aachen</t>
  </si>
  <si>
    <t>Bielefeld</t>
  </si>
  <si>
    <t>Bochum</t>
  </si>
  <si>
    <t>Bonn</t>
  </si>
  <si>
    <t>Dortmund</t>
  </si>
  <si>
    <t>Duisburg</t>
  </si>
  <si>
    <t>Essen</t>
  </si>
  <si>
    <t>Gelsenkirchen</t>
  </si>
  <si>
    <t>Krefeld</t>
  </si>
  <si>
    <t>Wuppertal</t>
  </si>
  <si>
    <t>Kaiserslauten</t>
  </si>
  <si>
    <t>Koblenz</t>
  </si>
  <si>
    <t>Mainz</t>
  </si>
  <si>
    <t>Trier</t>
  </si>
  <si>
    <t>Leipzig</t>
  </si>
  <si>
    <t>Halle</t>
  </si>
  <si>
    <t>Magdeburg</t>
  </si>
  <si>
    <t>Elmshorn</t>
  </si>
  <si>
    <t>Flensburg</t>
  </si>
  <si>
    <t>Kiel</t>
  </si>
  <si>
    <t>Lubeck</t>
  </si>
  <si>
    <t>Munchen/Munich</t>
  </si>
  <si>
    <t>Pinneberg</t>
  </si>
  <si>
    <t>Rendsburg</t>
  </si>
  <si>
    <t>Wedel</t>
  </si>
  <si>
    <t>Eisenach</t>
  </si>
  <si>
    <t>Erfurt</t>
  </si>
  <si>
    <t>Gera</t>
  </si>
  <si>
    <t>Weimar</t>
  </si>
  <si>
    <t>Plauen</t>
  </si>
  <si>
    <t>Nurnberg (Nuremberg)</t>
  </si>
  <si>
    <t>Ludwigshafen am Rhein</t>
  </si>
  <si>
    <t>Braunschweig (Brunswick)</t>
  </si>
  <si>
    <t>Hannover (Hanover)</t>
  </si>
  <si>
    <t>Lille/Douai/Lens/Béthune/Valenciennes</t>
  </si>
  <si>
    <t>Dunkerque/Calais/Boulogne</t>
  </si>
  <si>
    <t>Grenoble/Chambéry</t>
  </si>
  <si>
    <t>Marseille/Toulon</t>
  </si>
  <si>
    <t>Toulouse et proche banlieue</t>
  </si>
  <si>
    <t>Nice/Cannes/Menton/Antibes</t>
  </si>
  <si>
    <t>Mulhouse/Colmar</t>
  </si>
  <si>
    <t>Montpellier/Nîmes</t>
  </si>
  <si>
    <t>Reims/Epernay</t>
  </si>
  <si>
    <t>Rouen/Le Havre</t>
  </si>
  <si>
    <t>Quimper/Brest</t>
  </si>
  <si>
    <t>Nancy/Metz</t>
  </si>
  <si>
    <t>Clermont-Ferrand/St-Etienne/Roanne</t>
  </si>
  <si>
    <t>Total city known</t>
  </si>
  <si>
    <t>FRANCE
(regions &amp; cities)</t>
  </si>
  <si>
    <t>Auvergne-Rhône-Alpes</t>
  </si>
  <si>
    <t>Bourgogne-Franche-Comté</t>
  </si>
  <si>
    <t>Bretagne</t>
  </si>
  <si>
    <t>Centre-Val-de-Loire</t>
  </si>
  <si>
    <t>Corse</t>
  </si>
  <si>
    <t>Grand-Est</t>
  </si>
  <si>
    <t>Hauts-de-France</t>
  </si>
  <si>
    <t>Ile-de-France</t>
  </si>
  <si>
    <t>Normandie</t>
  </si>
  <si>
    <t>Nouvelle-Aquitaine</t>
  </si>
  <si>
    <t>Occitanie</t>
  </si>
  <si>
    <t>Pays-de-la-Loire</t>
  </si>
  <si>
    <t>Provence-Alpes-Côte-d'Azur</t>
  </si>
  <si>
    <t>SPAIN (Cities)</t>
  </si>
  <si>
    <r>
      <t>A Coru</t>
    </r>
    <r>
      <rPr>
        <sz val="10"/>
        <rFont val="Calibri"/>
        <family val="2"/>
      </rPr>
      <t>ñ</t>
    </r>
    <r>
      <rPr>
        <sz val="10"/>
        <rFont val="Arial"/>
        <family val="2"/>
      </rPr>
      <t>a</t>
    </r>
  </si>
  <si>
    <r>
      <t>C</t>
    </r>
    <r>
      <rPr>
        <sz val="10"/>
        <rFont val="Calibri"/>
        <family val="2"/>
      </rPr>
      <t>ó</t>
    </r>
    <r>
      <rPr>
        <sz val="10"/>
        <rFont val="Arial"/>
        <family val="2"/>
      </rPr>
      <t>rdoba (City)</t>
    </r>
  </si>
  <si>
    <r>
      <t>Gij</t>
    </r>
    <r>
      <rPr>
        <sz val="10"/>
        <rFont val="Calibri"/>
        <family val="2"/>
      </rPr>
      <t>ó</t>
    </r>
    <r>
      <rPr>
        <sz val="10"/>
        <rFont val="Arial"/>
        <family val="2"/>
      </rPr>
      <t>n</t>
    </r>
  </si>
  <si>
    <t>Granada</t>
  </si>
  <si>
    <t>L'Hospitalet de Llobregat</t>
  </si>
  <si>
    <t>Málaga (City)</t>
  </si>
  <si>
    <t>Vitoria</t>
  </si>
  <si>
    <t>Andalucía</t>
  </si>
  <si>
    <t>Almería</t>
  </si>
  <si>
    <t>Cádiz</t>
  </si>
  <si>
    <t>Córdoba (Area of)</t>
  </si>
  <si>
    <t>Córdoba (City)</t>
  </si>
  <si>
    <t>Jaén</t>
  </si>
  <si>
    <t>Málaga (Area of)</t>
  </si>
  <si>
    <t>Aragón</t>
  </si>
  <si>
    <t>Gijón</t>
  </si>
  <si>
    <t>Canarias</t>
  </si>
  <si>
    <t>Castilla y León</t>
  </si>
  <si>
    <t>Ávila</t>
  </si>
  <si>
    <t>León</t>
  </si>
  <si>
    <t>Cataluña</t>
  </si>
  <si>
    <t>Lérida/Lleida</t>
  </si>
  <si>
    <t>Comunidad de Madrid</t>
  </si>
  <si>
    <t>Comunidad Valenciana</t>
  </si>
  <si>
    <t>Castellón</t>
  </si>
  <si>
    <t>Cáceres</t>
  </si>
  <si>
    <t>Islas Baleares</t>
  </si>
  <si>
    <t>Formentara</t>
  </si>
  <si>
    <t>País Vasco</t>
  </si>
  <si>
    <t>Araba/Álava</t>
  </si>
  <si>
    <t>Región de Murcia</t>
  </si>
  <si>
    <t>A Coruña (City)</t>
  </si>
  <si>
    <t>A Coruña (Area of)</t>
  </si>
  <si>
    <t>Murcia (City)</t>
  </si>
  <si>
    <t>Murcia (Area of)</t>
  </si>
  <si>
    <t>International Passenger Survey, Office for National Statistics, 2022</t>
  </si>
  <si>
    <t>Where visitors to the UK from Belgium, Brazil, Canada, Germany, Spain and Sweden reside in those countries</t>
  </si>
  <si>
    <t>Belem</t>
  </si>
  <si>
    <t>Goiania</t>
  </si>
  <si>
    <t>Manaus</t>
  </si>
  <si>
    <t>Offenbach</t>
  </si>
  <si>
    <t>Jena</t>
  </si>
  <si>
    <t>Lower saxony</t>
  </si>
  <si>
    <t>Sevilla</t>
  </si>
  <si>
    <t>Valladolid</t>
  </si>
  <si>
    <t>Zaragoza</t>
  </si>
  <si>
    <t>Teruel</t>
  </si>
  <si>
    <t>Pais Vasco</t>
  </si>
  <si>
    <t>Soria</t>
  </si>
  <si>
    <t>Belgium, Brazil, Canada, Germany, Spain, Sweden</t>
  </si>
  <si>
    <t>International Passenger Survey, Office for National Statistics, 2023</t>
  </si>
  <si>
    <t>Denmark, France, Norway, Saudi Arabia, Switzerland, UAE and USA</t>
  </si>
  <si>
    <t>Corsica</t>
  </si>
  <si>
    <t>Where visitors to the UK from Denmark, France, Norway, Saudi Arabia, Switzerland, UAE and USA reside in those countries</t>
  </si>
  <si>
    <t>HAIL</t>
  </si>
  <si>
    <t>JAZAN</t>
  </si>
  <si>
    <t>NORTHERN BORDERS</t>
  </si>
  <si>
    <t>QAASIM</t>
  </si>
  <si>
    <t>JURA</t>
  </si>
  <si>
    <t>URI</t>
  </si>
  <si>
    <t>SOLOTHURN</t>
  </si>
  <si>
    <t>Virginia Beach</t>
  </si>
  <si>
    <t>Baltimore</t>
  </si>
  <si>
    <t>phoenix</t>
  </si>
  <si>
    <t>Tucson</t>
  </si>
  <si>
    <t>Phoenix</t>
  </si>
  <si>
    <t>Where visitors to the UK from Australia, Austria, China, India, the Irish Republic, the Netherlands and Poland reside in those countries</t>
  </si>
  <si>
    <t>International Passenger Survey, Office for National Statistics, 2024</t>
  </si>
  <si>
    <t>Australia, Austria, China, India, Irish Republic, Netherlands, Poland</t>
  </si>
  <si>
    <t>Utrecht region</t>
  </si>
  <si>
    <t>Overijssel</t>
  </si>
  <si>
    <t>PLEASE NOTE 2024 DATA IS OFFICIAL STATISTICS IN DEVELOPMENT</t>
  </si>
  <si>
    <t>NOTE 2024 ESTIMATES ARE ‘OFFICIAL STATISTICS IN DEVELOPMENT’. SEE THE ONS WEBSITE FOR MORE INFORMATION. https://www.ons.gov.uk/peoplepopulationandcommunity/leisureandtourism/articles/traveltrends/2024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</si>
</sst>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_(* #,##0.00_);_(* \(#,##0.00\);_(* &quot;-&quot;??_);_(@_)"/>
    <numFmt numFmtId="165" formatCode="###0"/>
    <numFmt numFmtId="166" formatCode="0.0%"/>
    <numFmt numFmtId="167" formatCode="_-* #,##0_-;\-* #,##0_-;_-* &quot;-&quot;??_-;_-@_-"/>
    <numFmt numFmtId="168" formatCode="###0%"/>
    <numFmt numFmtId="169" formatCode="###0.000"/>
    <numFmt numFmtId="170" formatCode="_(* #,##0_);_(* \(#,##0\);_(* &quot;-&quot;??_);_(@_)"/>
    <numFmt numFmtId="171" formatCode="#,##0_ ;\-#,##0\ "/>
  </numFmts>
  <fonts count="37" x14ac:knownFonts="1">
    <font>
      <sz val="11"/>
      <name val="Arial Narrow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Arial Narrow"/>
      <family val="2"/>
    </font>
    <font>
      <u/>
      <sz val="11"/>
      <color indexed="12"/>
      <name val="Arial Narrow"/>
      <family val="2"/>
    </font>
    <font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1"/>
      <color theme="1"/>
      <name val="Arial"/>
      <family val="2"/>
    </font>
    <font>
      <b/>
      <sz val="11"/>
      <color theme="0"/>
      <name val="Arial"/>
      <family val="2"/>
    </font>
    <font>
      <b/>
      <sz val="14"/>
      <name val="Arial"/>
      <family val="2"/>
    </font>
    <font>
      <sz val="12"/>
      <color theme="1"/>
      <name val="Arial"/>
      <family val="2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b/>
      <sz val="10"/>
      <color indexed="8"/>
      <name val="Arial"/>
      <family val="2"/>
    </font>
    <font>
      <u/>
      <sz val="10"/>
      <color indexed="12"/>
      <name val="Arial"/>
      <family val="2"/>
    </font>
    <font>
      <b/>
      <sz val="10"/>
      <color rgb="FFFF0000"/>
      <name val="Arial"/>
      <family val="2"/>
    </font>
    <font>
      <b/>
      <sz val="10"/>
      <color theme="0"/>
      <name val="Arial"/>
      <family val="2"/>
    </font>
    <font>
      <sz val="10"/>
      <name val="Arial"/>
      <family val="2"/>
    </font>
    <font>
      <sz val="9"/>
      <color indexed="60"/>
      <name val="Arial"/>
      <family val="2"/>
    </font>
    <font>
      <sz val="9"/>
      <color indexed="62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name val="Arial Narrow"/>
      <family val="2"/>
    </font>
    <font>
      <sz val="10"/>
      <name val="Calibri"/>
      <family val="2"/>
    </font>
    <font>
      <sz val="11"/>
      <color rgb="FF000000"/>
      <name val="Calibri"/>
      <family val="2"/>
    </font>
    <font>
      <b/>
      <sz val="10"/>
      <color rgb="FFFFFFFF"/>
      <name val="Arial"/>
      <family val="2"/>
    </font>
    <font>
      <b/>
      <sz val="11"/>
      <color rgb="FF000000"/>
      <name val="Calibri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1"/>
      <color rgb="FFFF0000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theme="4" tint="0.79998168889431442"/>
      </patternFill>
    </fill>
    <fill>
      <patternFill patternType="solid">
        <fgColor rgb="FFFFFFFF"/>
        <bgColor rgb="FF000000"/>
      </patternFill>
    </fill>
    <fill>
      <patternFill patternType="solid">
        <fgColor theme="4" tint="0.79998168889431442"/>
        <bgColor rgb="FF000000"/>
      </patternFill>
    </fill>
    <fill>
      <patternFill patternType="solid">
        <fgColor rgb="FF4F81BD"/>
        <bgColor rgb="FF000000"/>
      </patternFill>
    </fill>
    <fill>
      <patternFill patternType="solid">
        <fgColor rgb="FFDCE6F1"/>
        <bgColor rgb="FF000000"/>
      </patternFill>
    </fill>
    <fill>
      <patternFill patternType="solid">
        <fgColor rgb="FF4472C4"/>
        <bgColor rgb="FF000000"/>
      </patternFill>
    </fill>
    <fill>
      <patternFill patternType="solid">
        <fgColor rgb="FFD9E1F2"/>
        <bgColor rgb="FF000000"/>
      </patternFill>
    </fill>
    <fill>
      <patternFill patternType="solid">
        <fgColor theme="4" tint="0.59999389629810485"/>
        <bgColor rgb="FF000000"/>
      </patternFill>
    </fill>
    <fill>
      <patternFill patternType="solid">
        <fgColor theme="4" tint="0.59999389629810485"/>
        <bgColor rgb="FFDCE6F1"/>
      </patternFill>
    </fill>
    <fill>
      <patternFill patternType="solid">
        <fgColor theme="4" tint="0.59999389629810485"/>
        <bgColor rgb="FFD9E1F2"/>
      </patternFill>
    </fill>
    <fill>
      <patternFill patternType="solid">
        <fgColor rgb="FFB4C6E7"/>
        <bgColor rgb="FF000000"/>
      </patternFill>
    </fill>
    <fill>
      <patternFill patternType="solid">
        <fgColor rgb="FFB4C6E7"/>
        <bgColor rgb="FFD9E1F2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7">
    <xf numFmtId="0" fontId="0" fillId="0" borderId="0"/>
    <xf numFmtId="164" fontId="3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5" fillId="0" borderId="0"/>
    <xf numFmtId="9" fontId="3" fillId="0" borderId="0" applyFont="0" applyFill="0" applyBorder="0" applyAlignment="0" applyProtection="0"/>
    <xf numFmtId="0" fontId="6" fillId="0" borderId="0"/>
    <xf numFmtId="0" fontId="23" fillId="0" borderId="0"/>
    <xf numFmtId="0" fontId="5" fillId="0" borderId="0"/>
    <xf numFmtId="0" fontId="27" fillId="0" borderId="0"/>
    <xf numFmtId="164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480">
    <xf numFmtId="0" fontId="0" fillId="0" borderId="0" xfId="0"/>
    <xf numFmtId="0" fontId="5" fillId="0" borderId="0" xfId="0" applyFont="1"/>
    <xf numFmtId="1" fontId="5" fillId="0" borderId="0" xfId="0" applyNumberFormat="1" applyFont="1"/>
    <xf numFmtId="0" fontId="7" fillId="0" borderId="0" xfId="0" applyFont="1"/>
    <xf numFmtId="0" fontId="5" fillId="3" borderId="4" xfId="3" applyFill="1" applyBorder="1" applyAlignment="1">
      <alignment horizontal="left" vertical="top"/>
    </xf>
    <xf numFmtId="0" fontId="9" fillId="3" borderId="4" xfId="3" applyFont="1" applyFill="1" applyBorder="1" applyAlignment="1">
      <alignment horizontal="left" vertical="top"/>
    </xf>
    <xf numFmtId="0" fontId="8" fillId="0" borderId="0" xfId="0" applyFont="1"/>
    <xf numFmtId="0" fontId="10" fillId="0" borderId="0" xfId="0" applyFont="1"/>
    <xf numFmtId="0" fontId="11" fillId="2" borderId="2" xfId="0" applyFont="1" applyFill="1" applyBorder="1" applyAlignment="1">
      <alignment horizontal="center" vertical="center" wrapText="1"/>
    </xf>
    <xf numFmtId="167" fontId="11" fillId="2" borderId="3" xfId="1" applyNumberFormat="1" applyFont="1" applyFill="1" applyBorder="1" applyAlignment="1">
      <alignment horizontal="center" vertical="center" wrapText="1"/>
    </xf>
    <xf numFmtId="0" fontId="13" fillId="0" borderId="0" xfId="0" applyFont="1"/>
    <xf numFmtId="0" fontId="14" fillId="0" borderId="0" xfId="0" applyFont="1"/>
    <xf numFmtId="0" fontId="15" fillId="0" borderId="0" xfId="0" applyFont="1"/>
    <xf numFmtId="0" fontId="17" fillId="0" borderId="0" xfId="0" applyFont="1"/>
    <xf numFmtId="0" fontId="16" fillId="0" borderId="0" xfId="0" applyFont="1"/>
    <xf numFmtId="0" fontId="5" fillId="0" borderId="0" xfId="5" applyFont="1"/>
    <xf numFmtId="0" fontId="5" fillId="3" borderId="4" xfId="0" applyFont="1" applyFill="1" applyBorder="1"/>
    <xf numFmtId="170" fontId="5" fillId="0" borderId="0" xfId="1" applyNumberFormat="1" applyFont="1" applyBorder="1"/>
    <xf numFmtId="170" fontId="5" fillId="0" borderId="5" xfId="1" applyNumberFormat="1" applyFont="1" applyBorder="1"/>
    <xf numFmtId="0" fontId="5" fillId="0" borderId="0" xfId="0" applyFont="1" applyAlignment="1">
      <alignment horizontal="center"/>
    </xf>
    <xf numFmtId="0" fontId="9" fillId="0" borderId="0" xfId="0" applyFont="1"/>
    <xf numFmtId="0" fontId="20" fillId="0" borderId="0" xfId="2" applyFont="1" applyAlignment="1" applyProtection="1"/>
    <xf numFmtId="0" fontId="5" fillId="4" borderId="0" xfId="3" applyFill="1" applyAlignment="1">
      <alignment horizontal="left" vertical="top"/>
    </xf>
    <xf numFmtId="0" fontId="9" fillId="5" borderId="4" xfId="0" applyFont="1" applyFill="1" applyBorder="1"/>
    <xf numFmtId="0" fontId="9" fillId="5" borderId="6" xfId="0" applyFont="1" applyFill="1" applyBorder="1"/>
    <xf numFmtId="0" fontId="9" fillId="5" borderId="4" xfId="3" applyFont="1" applyFill="1" applyBorder="1" applyAlignment="1">
      <alignment horizontal="left" vertical="top"/>
    </xf>
    <xf numFmtId="0" fontId="9" fillId="5" borderId="6" xfId="3" applyFont="1" applyFill="1" applyBorder="1" applyAlignment="1">
      <alignment horizontal="left" vertical="top"/>
    </xf>
    <xf numFmtId="9" fontId="9" fillId="5" borderId="0" xfId="4" applyFont="1" applyFill="1" applyBorder="1" applyAlignment="1">
      <alignment horizontal="right" vertical="top"/>
    </xf>
    <xf numFmtId="169" fontId="19" fillId="5" borderId="0" xfId="3" applyNumberFormat="1" applyFont="1" applyFill="1" applyAlignment="1">
      <alignment horizontal="right" vertical="top"/>
    </xf>
    <xf numFmtId="169" fontId="19" fillId="5" borderId="7" xfId="3" applyNumberFormat="1" applyFont="1" applyFill="1" applyBorder="1" applyAlignment="1">
      <alignment horizontal="right" vertical="top"/>
    </xf>
    <xf numFmtId="168" fontId="9" fillId="5" borderId="0" xfId="3" applyNumberFormat="1" applyFont="1" applyFill="1" applyAlignment="1">
      <alignment horizontal="right" vertical="top"/>
    </xf>
    <xf numFmtId="168" fontId="21" fillId="5" borderId="7" xfId="3" applyNumberFormat="1" applyFont="1" applyFill="1" applyBorder="1" applyAlignment="1">
      <alignment horizontal="right" vertical="top"/>
    </xf>
    <xf numFmtId="0" fontId="18" fillId="0" borderId="0" xfId="0" applyFont="1"/>
    <xf numFmtId="0" fontId="16" fillId="0" borderId="0" xfId="0" applyFont="1" applyAlignment="1">
      <alignment horizontal="center"/>
    </xf>
    <xf numFmtId="0" fontId="20" fillId="0" borderId="0" xfId="2" applyFont="1" applyFill="1" applyBorder="1" applyAlignment="1" applyProtection="1"/>
    <xf numFmtId="0" fontId="17" fillId="0" borderId="0" xfId="0" applyFont="1" applyAlignment="1">
      <alignment wrapText="1"/>
    </xf>
    <xf numFmtId="0" fontId="22" fillId="2" borderId="2" xfId="3" applyFont="1" applyFill="1" applyBorder="1" applyAlignment="1">
      <alignment horizontal="center" wrapText="1"/>
    </xf>
    <xf numFmtId="0" fontId="22" fillId="2" borderId="2" xfId="0" applyFont="1" applyFill="1" applyBorder="1" applyAlignment="1">
      <alignment horizontal="center" vertical="center" wrapText="1"/>
    </xf>
    <xf numFmtId="167" fontId="22" fillId="2" borderId="3" xfId="1" applyNumberFormat="1" applyFont="1" applyFill="1" applyBorder="1" applyAlignment="1">
      <alignment horizontal="center" vertical="center" wrapText="1"/>
    </xf>
    <xf numFmtId="0" fontId="9" fillId="0" borderId="0" xfId="3" applyFont="1" applyAlignment="1">
      <alignment wrapText="1"/>
    </xf>
    <xf numFmtId="0" fontId="5" fillId="3" borderId="4" xfId="0" applyFont="1" applyFill="1" applyBorder="1" applyAlignment="1">
      <alignment horizontal="left"/>
    </xf>
    <xf numFmtId="9" fontId="5" fillId="0" borderId="0" xfId="0" applyNumberFormat="1" applyFont="1" applyAlignment="1">
      <alignment horizontal="center"/>
    </xf>
    <xf numFmtId="9" fontId="5" fillId="5" borderId="0" xfId="0" applyNumberFormat="1" applyFont="1" applyFill="1" applyAlignment="1">
      <alignment horizontal="center"/>
    </xf>
    <xf numFmtId="9" fontId="5" fillId="5" borderId="7" xfId="0" applyNumberFormat="1" applyFont="1" applyFill="1" applyBorder="1" applyAlignment="1">
      <alignment horizontal="center"/>
    </xf>
    <xf numFmtId="1" fontId="5" fillId="0" borderId="0" xfId="0" applyNumberFormat="1" applyFont="1" applyAlignment="1">
      <alignment horizontal="center"/>
    </xf>
    <xf numFmtId="1" fontId="5" fillId="0" borderId="5" xfId="0" applyNumberFormat="1" applyFont="1" applyBorder="1" applyAlignment="1">
      <alignment horizontal="center"/>
    </xf>
    <xf numFmtId="0" fontId="17" fillId="6" borderId="0" xfId="0" applyFont="1" applyFill="1" applyAlignment="1">
      <alignment horizontal="center"/>
    </xf>
    <xf numFmtId="0" fontId="5" fillId="5" borderId="0" xfId="0" applyFont="1" applyFill="1" applyAlignment="1">
      <alignment horizontal="center"/>
    </xf>
    <xf numFmtId="0" fontId="5" fillId="5" borderId="7" xfId="0" applyFont="1" applyFill="1" applyBorder="1" applyAlignment="1">
      <alignment horizontal="center"/>
    </xf>
    <xf numFmtId="9" fontId="5" fillId="0" borderId="0" xfId="4" applyFont="1" applyBorder="1" applyAlignment="1">
      <alignment horizontal="center"/>
    </xf>
    <xf numFmtId="9" fontId="5" fillId="0" borderId="0" xfId="4" applyFont="1" applyFill="1" applyBorder="1" applyAlignment="1">
      <alignment horizontal="center"/>
    </xf>
    <xf numFmtId="9" fontId="9" fillId="5" borderId="0" xfId="0" applyNumberFormat="1" applyFont="1" applyFill="1" applyAlignment="1">
      <alignment horizontal="center"/>
    </xf>
    <xf numFmtId="0" fontId="9" fillId="5" borderId="0" xfId="0" applyFont="1" applyFill="1" applyAlignment="1">
      <alignment horizontal="center"/>
    </xf>
    <xf numFmtId="0" fontId="9" fillId="5" borderId="7" xfId="0" applyFont="1" applyFill="1" applyBorder="1" applyAlignment="1">
      <alignment horizontal="center"/>
    </xf>
    <xf numFmtId="0" fontId="9" fillId="0" borderId="0" xfId="0" applyFont="1" applyAlignment="1">
      <alignment horizontal="center" vertical="center" wrapText="1"/>
    </xf>
    <xf numFmtId="165" fontId="5" fillId="4" borderId="0" xfId="3" applyNumberFormat="1" applyFill="1" applyAlignment="1">
      <alignment horizontal="center" vertical="top"/>
    </xf>
    <xf numFmtId="1" fontId="5" fillId="4" borderId="0" xfId="0" applyNumberFormat="1" applyFont="1" applyFill="1" applyAlignment="1">
      <alignment horizontal="center"/>
    </xf>
    <xf numFmtId="1" fontId="16" fillId="0" borderId="0" xfId="0" applyNumberFormat="1" applyFont="1" applyAlignment="1">
      <alignment horizontal="center"/>
    </xf>
    <xf numFmtId="9" fontId="16" fillId="4" borderId="0" xfId="4" applyFont="1" applyFill="1" applyBorder="1" applyAlignment="1">
      <alignment horizontal="center"/>
    </xf>
    <xf numFmtId="168" fontId="9" fillId="5" borderId="0" xfId="3" applyNumberFormat="1" applyFont="1" applyFill="1" applyAlignment="1">
      <alignment horizontal="center" vertical="top"/>
    </xf>
    <xf numFmtId="168" fontId="21" fillId="5" borderId="0" xfId="3" applyNumberFormat="1" applyFont="1" applyFill="1" applyAlignment="1">
      <alignment horizontal="center" vertical="top"/>
    </xf>
    <xf numFmtId="9" fontId="9" fillId="5" borderId="0" xfId="4" applyFont="1" applyFill="1" applyBorder="1" applyAlignment="1">
      <alignment horizontal="center"/>
    </xf>
    <xf numFmtId="9" fontId="17" fillId="5" borderId="0" xfId="4" applyFont="1" applyFill="1" applyBorder="1" applyAlignment="1">
      <alignment horizontal="center"/>
    </xf>
    <xf numFmtId="9" fontId="9" fillId="5" borderId="7" xfId="4" applyFont="1" applyFill="1" applyBorder="1" applyAlignment="1">
      <alignment horizontal="center"/>
    </xf>
    <xf numFmtId="168" fontId="21" fillId="5" borderId="7" xfId="3" applyNumberFormat="1" applyFont="1" applyFill="1" applyBorder="1" applyAlignment="1">
      <alignment horizontal="center" vertical="top"/>
    </xf>
    <xf numFmtId="165" fontId="24" fillId="0" borderId="0" xfId="6" applyNumberFormat="1" applyFont="1" applyAlignment="1">
      <alignment horizontal="right" vertical="top"/>
    </xf>
    <xf numFmtId="165" fontId="5" fillId="0" borderId="0" xfId="0" applyNumberFormat="1" applyFont="1"/>
    <xf numFmtId="0" fontId="5" fillId="0" borderId="5" xfId="0" applyFont="1" applyBorder="1"/>
    <xf numFmtId="0" fontId="5" fillId="0" borderId="4" xfId="0" applyFont="1" applyBorder="1"/>
    <xf numFmtId="0" fontId="5" fillId="0" borderId="0" xfId="0" applyFont="1" applyAlignment="1">
      <alignment horizontal="left"/>
    </xf>
    <xf numFmtId="0" fontId="25" fillId="0" borderId="0" xfId="7" applyFont="1" applyAlignment="1">
      <alignment horizontal="left" vertical="top" wrapText="1"/>
    </xf>
    <xf numFmtId="170" fontId="5" fillId="0" borderId="0" xfId="1" applyNumberFormat="1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165" fontId="5" fillId="0" borderId="0" xfId="0" applyNumberFormat="1" applyFont="1" applyAlignment="1">
      <alignment horizontal="center"/>
    </xf>
    <xf numFmtId="0" fontId="5" fillId="4" borderId="0" xfId="0" applyFont="1" applyFill="1"/>
    <xf numFmtId="1" fontId="9" fillId="3" borderId="0" xfId="0" applyNumberFormat="1" applyFont="1" applyFill="1" applyAlignment="1">
      <alignment horizontal="center"/>
    </xf>
    <xf numFmtId="1" fontId="9" fillId="3" borderId="5" xfId="0" applyNumberFormat="1" applyFont="1" applyFill="1" applyBorder="1" applyAlignment="1">
      <alignment horizontal="center"/>
    </xf>
    <xf numFmtId="0" fontId="26" fillId="0" borderId="0" xfId="0" applyFont="1"/>
    <xf numFmtId="9" fontId="9" fillId="3" borderId="0" xfId="4" applyFont="1" applyFill="1" applyBorder="1" applyAlignment="1">
      <alignment horizontal="center"/>
    </xf>
    <xf numFmtId="0" fontId="5" fillId="0" borderId="0" xfId="7"/>
    <xf numFmtId="165" fontId="24" fillId="0" borderId="0" xfId="7" applyNumberFormat="1" applyFont="1" applyAlignment="1">
      <alignment horizontal="right" vertical="top"/>
    </xf>
    <xf numFmtId="1" fontId="17" fillId="0" borderId="0" xfId="0" applyNumberFormat="1" applyFont="1" applyAlignment="1">
      <alignment horizontal="center"/>
    </xf>
    <xf numFmtId="0" fontId="5" fillId="0" borderId="0" xfId="8" applyFont="1"/>
    <xf numFmtId="3" fontId="17" fillId="6" borderId="8" xfId="8" applyNumberFormat="1" applyFont="1" applyFill="1" applyBorder="1" applyAlignment="1">
      <alignment horizontal="center"/>
    </xf>
    <xf numFmtId="3" fontId="17" fillId="6" borderId="7" xfId="8" applyNumberFormat="1" applyFont="1" applyFill="1" applyBorder="1" applyAlignment="1">
      <alignment horizontal="center"/>
    </xf>
    <xf numFmtId="0" fontId="9" fillId="5" borderId="6" xfId="8" applyFont="1" applyFill="1" applyBorder="1"/>
    <xf numFmtId="3" fontId="17" fillId="6" borderId="5" xfId="8" applyNumberFormat="1" applyFont="1" applyFill="1" applyBorder="1" applyAlignment="1">
      <alignment horizontal="center"/>
    </xf>
    <xf numFmtId="3" fontId="17" fillId="6" borderId="0" xfId="8" applyNumberFormat="1" applyFont="1" applyFill="1" applyAlignment="1">
      <alignment horizontal="center"/>
    </xf>
    <xf numFmtId="0" fontId="9" fillId="5" borderId="4" xfId="8" applyFont="1" applyFill="1" applyBorder="1"/>
    <xf numFmtId="0" fontId="9" fillId="3" borderId="4" xfId="8" applyFont="1" applyFill="1" applyBorder="1"/>
    <xf numFmtId="167" fontId="22" fillId="2" borderId="9" xfId="9" applyNumberFormat="1" applyFont="1" applyFill="1" applyBorder="1" applyAlignment="1">
      <alignment horizontal="center" vertical="center" wrapText="1"/>
    </xf>
    <xf numFmtId="0" fontId="22" fillId="2" borderId="10" xfId="8" applyFont="1" applyFill="1" applyBorder="1" applyAlignment="1">
      <alignment horizontal="center" vertical="center" wrapText="1"/>
    </xf>
    <xf numFmtId="0" fontId="22" fillId="2" borderId="10" xfId="3" applyFont="1" applyFill="1" applyBorder="1" applyAlignment="1">
      <alignment horizontal="center" wrapText="1"/>
    </xf>
    <xf numFmtId="0" fontId="12" fillId="0" borderId="11" xfId="8" applyFont="1" applyBorder="1" applyAlignment="1">
      <alignment horizontal="center" vertical="center" wrapText="1"/>
    </xf>
    <xf numFmtId="0" fontId="9" fillId="5" borderId="7" xfId="8" applyFont="1" applyFill="1" applyBorder="1" applyAlignment="1">
      <alignment horizontal="center"/>
    </xf>
    <xf numFmtId="9" fontId="9" fillId="5" borderId="0" xfId="8" applyNumberFormat="1" applyFont="1" applyFill="1" applyAlignment="1">
      <alignment horizontal="center"/>
    </xf>
    <xf numFmtId="3" fontId="9" fillId="5" borderId="5" xfId="8" applyNumberFormat="1" applyFont="1" applyFill="1" applyBorder="1" applyAlignment="1">
      <alignment horizontal="center"/>
    </xf>
    <xf numFmtId="3" fontId="9" fillId="5" borderId="0" xfId="8" applyNumberFormat="1" applyFont="1" applyFill="1" applyAlignment="1">
      <alignment horizontal="center"/>
    </xf>
    <xf numFmtId="0" fontId="5" fillId="5" borderId="0" xfId="8" applyFont="1" applyFill="1" applyAlignment="1">
      <alignment horizontal="center"/>
    </xf>
    <xf numFmtId="166" fontId="9" fillId="5" borderId="0" xfId="8" applyNumberFormat="1" applyFont="1" applyFill="1" applyAlignment="1">
      <alignment horizontal="center"/>
    </xf>
    <xf numFmtId="0" fontId="5" fillId="3" borderId="4" xfId="8" applyFont="1" applyFill="1" applyBorder="1"/>
    <xf numFmtId="9" fontId="5" fillId="5" borderId="7" xfId="8" applyNumberFormat="1" applyFont="1" applyFill="1" applyBorder="1" applyAlignment="1">
      <alignment horizontal="center"/>
    </xf>
    <xf numFmtId="9" fontId="5" fillId="5" borderId="0" xfId="8" applyNumberFormat="1" applyFont="1" applyFill="1" applyAlignment="1">
      <alignment horizontal="center"/>
    </xf>
    <xf numFmtId="1" fontId="9" fillId="3" borderId="5" xfId="8" applyNumberFormat="1" applyFont="1" applyFill="1" applyBorder="1" applyAlignment="1">
      <alignment horizontal="center"/>
    </xf>
    <xf numFmtId="1" fontId="9" fillId="3" borderId="0" xfId="8" applyNumberFormat="1" applyFont="1" applyFill="1" applyAlignment="1">
      <alignment horizontal="center"/>
    </xf>
    <xf numFmtId="9" fontId="9" fillId="3" borderId="0" xfId="8" applyNumberFormat="1" applyFont="1" applyFill="1" applyAlignment="1">
      <alignment horizontal="center"/>
    </xf>
    <xf numFmtId="3" fontId="9" fillId="3" borderId="5" xfId="8" applyNumberFormat="1" applyFont="1" applyFill="1" applyBorder="1" applyAlignment="1">
      <alignment horizontal="center"/>
    </xf>
    <xf numFmtId="3" fontId="9" fillId="3" borderId="0" xfId="8" applyNumberFormat="1" applyFont="1" applyFill="1" applyAlignment="1">
      <alignment horizontal="center"/>
    </xf>
    <xf numFmtId="9" fontId="5" fillId="0" borderId="0" xfId="8" applyNumberFormat="1" applyFont="1" applyAlignment="1">
      <alignment horizontal="center"/>
    </xf>
    <xf numFmtId="0" fontId="9" fillId="3" borderId="5" xfId="8" applyFont="1" applyFill="1" applyBorder="1" applyAlignment="1">
      <alignment horizontal="center"/>
    </xf>
    <xf numFmtId="0" fontId="9" fillId="3" borderId="0" xfId="8" applyFont="1" applyFill="1" applyAlignment="1">
      <alignment horizontal="center"/>
    </xf>
    <xf numFmtId="167" fontId="22" fillId="2" borderId="3" xfId="9" applyNumberFormat="1" applyFont="1" applyFill="1" applyBorder="1" applyAlignment="1">
      <alignment horizontal="center" vertical="center" wrapText="1"/>
    </xf>
    <xf numFmtId="0" fontId="22" fillId="2" borderId="2" xfId="8" applyFont="1" applyFill="1" applyBorder="1" applyAlignment="1">
      <alignment horizontal="center" vertical="center" wrapText="1"/>
    </xf>
    <xf numFmtId="0" fontId="12" fillId="0" borderId="1" xfId="8" applyFont="1" applyBorder="1" applyAlignment="1">
      <alignment horizontal="center" vertical="center" wrapText="1"/>
    </xf>
    <xf numFmtId="0" fontId="17" fillId="0" borderId="0" xfId="8" applyFont="1" applyAlignment="1">
      <alignment wrapText="1"/>
    </xf>
    <xf numFmtId="9" fontId="5" fillId="0" borderId="0" xfId="4" applyFont="1"/>
    <xf numFmtId="3" fontId="5" fillId="0" borderId="0" xfId="8" applyNumberFormat="1" applyFont="1" applyAlignment="1">
      <alignment horizontal="center"/>
    </xf>
    <xf numFmtId="3" fontId="17" fillId="0" borderId="0" xfId="8" applyNumberFormat="1" applyFont="1" applyAlignment="1">
      <alignment horizontal="center"/>
    </xf>
    <xf numFmtId="0" fontId="9" fillId="0" borderId="0" xfId="8" applyFont="1"/>
    <xf numFmtId="0" fontId="12" fillId="0" borderId="0" xfId="8" applyFont="1" applyAlignment="1">
      <alignment horizontal="center" vertical="center" wrapText="1"/>
    </xf>
    <xf numFmtId="0" fontId="22" fillId="0" borderId="0" xfId="3" applyFont="1" applyAlignment="1">
      <alignment horizontal="center" wrapText="1"/>
    </xf>
    <xf numFmtId="0" fontId="22" fillId="0" borderId="0" xfId="8" applyFont="1" applyAlignment="1">
      <alignment horizontal="center" vertical="center" wrapText="1"/>
    </xf>
    <xf numFmtId="167" fontId="22" fillId="0" borderId="0" xfId="9" applyNumberFormat="1" applyFont="1" applyFill="1" applyBorder="1" applyAlignment="1">
      <alignment horizontal="center" vertical="center" wrapText="1"/>
    </xf>
    <xf numFmtId="9" fontId="5" fillId="0" borderId="0" xfId="4" applyFont="1" applyFill="1" applyBorder="1"/>
    <xf numFmtId="1" fontId="5" fillId="0" borderId="0" xfId="8" applyNumberFormat="1" applyFont="1" applyAlignment="1">
      <alignment horizontal="center"/>
    </xf>
    <xf numFmtId="3" fontId="5" fillId="5" borderId="0" xfId="8" applyNumberFormat="1" applyFont="1" applyFill="1" applyAlignment="1">
      <alignment horizontal="center"/>
    </xf>
    <xf numFmtId="3" fontId="5" fillId="5" borderId="7" xfId="8" applyNumberFormat="1" applyFont="1" applyFill="1" applyBorder="1" applyAlignment="1">
      <alignment horizontal="center"/>
    </xf>
    <xf numFmtId="1" fontId="5" fillId="5" borderId="0" xfId="8" applyNumberFormat="1" applyFont="1" applyFill="1" applyAlignment="1">
      <alignment horizontal="center"/>
    </xf>
    <xf numFmtId="1" fontId="5" fillId="5" borderId="7" xfId="8" applyNumberFormat="1" applyFont="1" applyFill="1" applyBorder="1" applyAlignment="1">
      <alignment horizontal="center"/>
    </xf>
    <xf numFmtId="0" fontId="5" fillId="5" borderId="7" xfId="8" applyFont="1" applyFill="1" applyBorder="1" applyAlignment="1">
      <alignment horizontal="center"/>
    </xf>
    <xf numFmtId="0" fontId="28" fillId="5" borderId="0" xfId="0" applyFont="1" applyFill="1"/>
    <xf numFmtId="9" fontId="28" fillId="5" borderId="0" xfId="0" applyNumberFormat="1" applyFont="1" applyFill="1" applyAlignment="1">
      <alignment horizontal="center"/>
    </xf>
    <xf numFmtId="0" fontId="22" fillId="2" borderId="2" xfId="3" applyFont="1" applyFill="1" applyBorder="1" applyAlignment="1">
      <alignment horizontal="center" vertical="center" wrapText="1"/>
    </xf>
    <xf numFmtId="0" fontId="5" fillId="3" borderId="4" xfId="3" applyFill="1" applyBorder="1" applyAlignment="1">
      <alignment horizontal="left" vertical="center"/>
    </xf>
    <xf numFmtId="0" fontId="9" fillId="5" borderId="4" xfId="3" applyFont="1" applyFill="1" applyBorder="1" applyAlignment="1">
      <alignment vertical="center"/>
    </xf>
    <xf numFmtId="168" fontId="9" fillId="5" borderId="0" xfId="3" applyNumberFormat="1" applyFont="1" applyFill="1" applyAlignment="1">
      <alignment horizontal="center" vertical="center"/>
    </xf>
    <xf numFmtId="3" fontId="9" fillId="5" borderId="0" xfId="3" applyNumberFormat="1" applyFont="1" applyFill="1" applyAlignment="1">
      <alignment horizontal="center" vertical="center"/>
    </xf>
    <xf numFmtId="3" fontId="9" fillId="5" borderId="5" xfId="3" applyNumberFormat="1" applyFont="1" applyFill="1" applyBorder="1" applyAlignment="1">
      <alignment horizontal="center" vertical="center"/>
    </xf>
    <xf numFmtId="165" fontId="9" fillId="5" borderId="0" xfId="3" applyNumberFormat="1" applyFont="1" applyFill="1" applyAlignment="1">
      <alignment horizontal="center" vertical="center"/>
    </xf>
    <xf numFmtId="165" fontId="9" fillId="5" borderId="5" xfId="3" applyNumberFormat="1" applyFont="1" applyFill="1" applyBorder="1" applyAlignment="1">
      <alignment horizontal="center" vertical="center"/>
    </xf>
    <xf numFmtId="0" fontId="9" fillId="5" borderId="6" xfId="3" applyFont="1" applyFill="1" applyBorder="1" applyAlignment="1">
      <alignment horizontal="left" vertical="center"/>
    </xf>
    <xf numFmtId="168" fontId="9" fillId="5" borderId="7" xfId="3" applyNumberFormat="1" applyFont="1" applyFill="1" applyBorder="1" applyAlignment="1">
      <alignment horizontal="center" vertical="center"/>
    </xf>
    <xf numFmtId="168" fontId="5" fillId="5" borderId="7" xfId="3" applyNumberFormat="1" applyFill="1" applyBorder="1" applyAlignment="1">
      <alignment horizontal="center" vertical="top"/>
    </xf>
    <xf numFmtId="0" fontId="11" fillId="2" borderId="2" xfId="3" applyFont="1" applyFill="1" applyBorder="1" applyAlignment="1">
      <alignment horizontal="center" wrapText="1"/>
    </xf>
    <xf numFmtId="0" fontId="11" fillId="2" borderId="2" xfId="3" applyFont="1" applyFill="1" applyBorder="1" applyAlignment="1">
      <alignment horizontal="center" vertical="center" wrapText="1"/>
    </xf>
    <xf numFmtId="0" fontId="0" fillId="5" borderId="0" xfId="0" applyFill="1"/>
    <xf numFmtId="1" fontId="0" fillId="0" borderId="0" xfId="0" applyNumberFormat="1" applyAlignment="1">
      <alignment horizontal="center"/>
    </xf>
    <xf numFmtId="9" fontId="5" fillId="5" borderId="0" xfId="4" applyFont="1" applyFill="1" applyBorder="1" applyAlignment="1">
      <alignment horizontal="center"/>
    </xf>
    <xf numFmtId="0" fontId="12" fillId="4" borderId="1" xfId="0" applyFont="1" applyFill="1" applyBorder="1" applyAlignment="1">
      <alignment horizontal="center" vertical="center" wrapText="1"/>
    </xf>
    <xf numFmtId="0" fontId="9" fillId="3" borderId="4" xfId="0" applyFont="1" applyFill="1" applyBorder="1"/>
    <xf numFmtId="0" fontId="12" fillId="0" borderId="1" xfId="0" applyFont="1" applyBorder="1" applyAlignment="1">
      <alignment horizontal="center" vertical="center" wrapText="1"/>
    </xf>
    <xf numFmtId="168" fontId="5" fillId="4" borderId="0" xfId="3" applyNumberFormat="1" applyFill="1" applyAlignment="1">
      <alignment horizontal="center" vertical="top"/>
    </xf>
    <xf numFmtId="9" fontId="18" fillId="0" borderId="0" xfId="8" applyNumberFormat="1" applyFont="1" applyAlignment="1">
      <alignment horizontal="center"/>
    </xf>
    <xf numFmtId="3" fontId="18" fillId="0" borderId="0" xfId="8" applyNumberFormat="1" applyFont="1" applyAlignment="1">
      <alignment horizontal="center"/>
    </xf>
    <xf numFmtId="0" fontId="21" fillId="0" borderId="0" xfId="8" applyFont="1"/>
    <xf numFmtId="3" fontId="21" fillId="0" borderId="0" xfId="8" applyNumberFormat="1" applyFont="1" applyAlignment="1">
      <alignment horizontal="center"/>
    </xf>
    <xf numFmtId="1" fontId="18" fillId="0" borderId="0" xfId="8" applyNumberFormat="1" applyFont="1" applyAlignment="1">
      <alignment horizontal="center"/>
    </xf>
    <xf numFmtId="9" fontId="5" fillId="4" borderId="0" xfId="8" applyNumberFormat="1" applyFont="1" applyFill="1" applyAlignment="1">
      <alignment horizontal="center"/>
    </xf>
    <xf numFmtId="3" fontId="5" fillId="4" borderId="0" xfId="8" applyNumberFormat="1" applyFont="1" applyFill="1" applyAlignment="1">
      <alignment horizontal="center"/>
    </xf>
    <xf numFmtId="3" fontId="5" fillId="4" borderId="5" xfId="8" applyNumberFormat="1" applyFont="1" applyFill="1" applyBorder="1" applyAlignment="1">
      <alignment horizontal="center"/>
    </xf>
    <xf numFmtId="0" fontId="5" fillId="4" borderId="4" xfId="8" applyFont="1" applyFill="1" applyBorder="1"/>
    <xf numFmtId="9" fontId="5" fillId="4" borderId="0" xfId="10" applyFont="1" applyFill="1" applyBorder="1" applyAlignment="1">
      <alignment horizontal="center"/>
    </xf>
    <xf numFmtId="1" fontId="5" fillId="4" borderId="5" xfId="0" applyNumberFormat="1" applyFont="1" applyFill="1" applyBorder="1" applyAlignment="1">
      <alignment horizontal="center"/>
    </xf>
    <xf numFmtId="1" fontId="0" fillId="4" borderId="0" xfId="0" applyNumberFormat="1" applyFill="1" applyAlignment="1">
      <alignment horizontal="center"/>
    </xf>
    <xf numFmtId="168" fontId="5" fillId="4" borderId="0" xfId="3" applyNumberFormat="1" applyFill="1" applyAlignment="1">
      <alignment horizontal="center" vertical="center"/>
    </xf>
    <xf numFmtId="0" fontId="5" fillId="4" borderId="4" xfId="0" applyFont="1" applyFill="1" applyBorder="1"/>
    <xf numFmtId="0" fontId="5" fillId="4" borderId="4" xfId="3" applyFill="1" applyBorder="1" applyAlignment="1">
      <alignment horizontal="left" vertical="top"/>
    </xf>
    <xf numFmtId="0" fontId="3" fillId="4" borderId="4" xfId="0" applyFont="1" applyFill="1" applyBorder="1"/>
    <xf numFmtId="168" fontId="9" fillId="3" borderId="0" xfId="3" applyNumberFormat="1" applyFont="1" applyFill="1" applyAlignment="1">
      <alignment horizontal="center" vertical="top"/>
    </xf>
    <xf numFmtId="9" fontId="17" fillId="3" borderId="0" xfId="4" applyFont="1" applyFill="1" applyBorder="1" applyAlignment="1">
      <alignment horizontal="center"/>
    </xf>
    <xf numFmtId="165" fontId="9" fillId="3" borderId="0" xfId="3" applyNumberFormat="1" applyFont="1" applyFill="1" applyAlignment="1">
      <alignment horizontal="center" vertical="top"/>
    </xf>
    <xf numFmtId="165" fontId="9" fillId="3" borderId="5" xfId="3" applyNumberFormat="1" applyFont="1" applyFill="1" applyBorder="1" applyAlignment="1">
      <alignment horizontal="center" vertical="top"/>
    </xf>
    <xf numFmtId="165" fontId="5" fillId="4" borderId="5" xfId="3" applyNumberFormat="1" applyFill="1" applyBorder="1" applyAlignment="1">
      <alignment horizontal="center" vertical="top"/>
    </xf>
    <xf numFmtId="9" fontId="0" fillId="4" borderId="0" xfId="4" applyFont="1" applyFill="1" applyBorder="1" applyAlignment="1">
      <alignment horizontal="center"/>
    </xf>
    <xf numFmtId="9" fontId="5" fillId="4" borderId="0" xfId="4" applyFont="1" applyFill="1" applyBorder="1" applyAlignment="1">
      <alignment horizontal="center"/>
    </xf>
    <xf numFmtId="9" fontId="5" fillId="4" borderId="0" xfId="0" applyNumberFormat="1" applyFont="1" applyFill="1" applyAlignment="1">
      <alignment horizontal="center"/>
    </xf>
    <xf numFmtId="3" fontId="5" fillId="4" borderId="0" xfId="0" applyNumberFormat="1" applyFont="1" applyFill="1" applyAlignment="1">
      <alignment horizontal="center"/>
    </xf>
    <xf numFmtId="3" fontId="5" fillId="4" borderId="5" xfId="0" applyNumberFormat="1" applyFont="1" applyFill="1" applyBorder="1" applyAlignment="1">
      <alignment horizontal="center"/>
    </xf>
    <xf numFmtId="0" fontId="5" fillId="5" borderId="0" xfId="0" applyFont="1" applyFill="1"/>
    <xf numFmtId="9" fontId="17" fillId="6" borderId="0" xfId="0" applyNumberFormat="1" applyFont="1" applyFill="1" applyAlignment="1">
      <alignment horizontal="center"/>
    </xf>
    <xf numFmtId="0" fontId="9" fillId="3" borderId="4" xfId="0" applyFont="1" applyFill="1" applyBorder="1" applyAlignment="1">
      <alignment horizontal="left"/>
    </xf>
    <xf numFmtId="9" fontId="0" fillId="0" borderId="0" xfId="4" applyFont="1" applyFill="1" applyBorder="1" applyAlignment="1">
      <alignment horizontal="center"/>
    </xf>
    <xf numFmtId="1" fontId="9" fillId="0" borderId="0" xfId="0" applyNumberFormat="1" applyFont="1" applyAlignment="1">
      <alignment horizontal="center"/>
    </xf>
    <xf numFmtId="0" fontId="16" fillId="0" borderId="4" xfId="0" applyFont="1" applyBorder="1"/>
    <xf numFmtId="0" fontId="17" fillId="4" borderId="0" xfId="8" applyFont="1" applyFill="1"/>
    <xf numFmtId="0" fontId="16" fillId="4" borderId="0" xfId="8" applyFont="1" applyFill="1"/>
    <xf numFmtId="0" fontId="16" fillId="4" borderId="0" xfId="8" applyFont="1" applyFill="1" applyAlignment="1">
      <alignment horizontal="center"/>
    </xf>
    <xf numFmtId="0" fontId="18" fillId="4" borderId="0" xfId="8" applyFont="1" applyFill="1"/>
    <xf numFmtId="170" fontId="5" fillId="4" borderId="0" xfId="9" applyNumberFormat="1" applyFont="1" applyFill="1" applyBorder="1"/>
    <xf numFmtId="0" fontId="5" fillId="4" borderId="0" xfId="8" applyFont="1" applyFill="1"/>
    <xf numFmtId="0" fontId="17" fillId="4" borderId="0" xfId="8" applyFont="1" applyFill="1" applyAlignment="1">
      <alignment wrapText="1"/>
    </xf>
    <xf numFmtId="4" fontId="5" fillId="4" borderId="0" xfId="8" applyNumberFormat="1" applyFont="1" applyFill="1"/>
    <xf numFmtId="3" fontId="5" fillId="4" borderId="0" xfId="8" applyNumberFormat="1" applyFont="1" applyFill="1"/>
    <xf numFmtId="0" fontId="16" fillId="4" borderId="5" xfId="8" applyFont="1" applyFill="1" applyBorder="1"/>
    <xf numFmtId="170" fontId="5" fillId="4" borderId="5" xfId="9" applyNumberFormat="1" applyFont="1" applyFill="1" applyBorder="1"/>
    <xf numFmtId="0" fontId="5" fillId="4" borderId="5" xfId="8" applyFont="1" applyFill="1" applyBorder="1"/>
    <xf numFmtId="1" fontId="5" fillId="4" borderId="0" xfId="8" applyNumberFormat="1" applyFont="1" applyFill="1"/>
    <xf numFmtId="167" fontId="22" fillId="4" borderId="0" xfId="9" applyNumberFormat="1" applyFont="1" applyFill="1" applyBorder="1" applyAlignment="1">
      <alignment horizontal="center" vertical="center" wrapText="1"/>
    </xf>
    <xf numFmtId="1" fontId="9" fillId="4" borderId="0" xfId="8" applyNumberFormat="1" applyFont="1" applyFill="1" applyAlignment="1">
      <alignment horizontal="center"/>
    </xf>
    <xf numFmtId="3" fontId="17" fillId="4" borderId="0" xfId="8" applyNumberFormat="1" applyFont="1" applyFill="1" applyAlignment="1">
      <alignment horizontal="center"/>
    </xf>
    <xf numFmtId="0" fontId="9" fillId="4" borderId="0" xfId="8" applyFont="1" applyFill="1"/>
    <xf numFmtId="9" fontId="9" fillId="4" borderId="0" xfId="8" applyNumberFormat="1" applyFont="1" applyFill="1" applyAlignment="1">
      <alignment horizontal="center"/>
    </xf>
    <xf numFmtId="2" fontId="9" fillId="4" borderId="0" xfId="4" applyNumberFormat="1" applyFont="1" applyFill="1" applyBorder="1" applyAlignment="1">
      <alignment horizontal="center"/>
    </xf>
    <xf numFmtId="2" fontId="9" fillId="4" borderId="0" xfId="8" applyNumberFormat="1" applyFont="1" applyFill="1" applyAlignment="1">
      <alignment horizontal="center"/>
    </xf>
    <xf numFmtId="1" fontId="5" fillId="4" borderId="0" xfId="8" applyNumberFormat="1" applyFont="1" applyFill="1" applyAlignment="1">
      <alignment horizontal="center"/>
    </xf>
    <xf numFmtId="0" fontId="0" fillId="4" borderId="0" xfId="0" applyFill="1"/>
    <xf numFmtId="0" fontId="3" fillId="4" borderId="0" xfId="0" applyFont="1" applyFill="1"/>
    <xf numFmtId="1" fontId="0" fillId="4" borderId="0" xfId="0" applyNumberFormat="1" applyFill="1"/>
    <xf numFmtId="1" fontId="5" fillId="4" borderId="0" xfId="3" applyNumberFormat="1" applyFill="1" applyAlignment="1">
      <alignment horizontal="left" vertical="top"/>
    </xf>
    <xf numFmtId="170" fontId="5" fillId="4" borderId="0" xfId="1" applyNumberFormat="1" applyFont="1" applyFill="1" applyBorder="1" applyAlignment="1">
      <alignment horizontal="center"/>
    </xf>
    <xf numFmtId="0" fontId="18" fillId="4" borderId="0" xfId="3" applyFont="1" applyFill="1" applyAlignment="1">
      <alignment horizontal="left" vertical="top"/>
    </xf>
    <xf numFmtId="168" fontId="18" fillId="4" borderId="0" xfId="3" applyNumberFormat="1" applyFont="1" applyFill="1" applyAlignment="1">
      <alignment horizontal="right" vertical="top"/>
    </xf>
    <xf numFmtId="165" fontId="18" fillId="4" borderId="0" xfId="3" applyNumberFormat="1" applyFont="1" applyFill="1" applyAlignment="1">
      <alignment horizontal="right" vertical="top"/>
    </xf>
    <xf numFmtId="0" fontId="16" fillId="4" borderId="0" xfId="0" applyFont="1" applyFill="1"/>
    <xf numFmtId="0" fontId="16" fillId="4" borderId="0" xfId="0" applyFont="1" applyFill="1" applyAlignment="1">
      <alignment horizontal="center"/>
    </xf>
    <xf numFmtId="0" fontId="12" fillId="4" borderId="0" xfId="8" applyFont="1" applyFill="1" applyAlignment="1">
      <alignment horizontal="center" vertical="center" wrapText="1"/>
    </xf>
    <xf numFmtId="0" fontId="22" fillId="4" borderId="0" xfId="3" applyFont="1" applyFill="1" applyAlignment="1">
      <alignment horizontal="center" wrapText="1"/>
    </xf>
    <xf numFmtId="0" fontId="22" fillId="4" borderId="0" xfId="8" applyFont="1" applyFill="1" applyAlignment="1">
      <alignment horizontal="center" vertical="center" wrapText="1"/>
    </xf>
    <xf numFmtId="3" fontId="0" fillId="4" borderId="0" xfId="0" applyNumberFormat="1" applyFill="1"/>
    <xf numFmtId="1" fontId="5" fillId="4" borderId="5" xfId="8" applyNumberFormat="1" applyFont="1" applyFill="1" applyBorder="1" applyAlignment="1">
      <alignment horizontal="center"/>
    </xf>
    <xf numFmtId="9" fontId="9" fillId="3" borderId="0" xfId="0" applyNumberFormat="1" applyFont="1" applyFill="1" applyAlignment="1">
      <alignment horizontal="center"/>
    </xf>
    <xf numFmtId="3" fontId="9" fillId="3" borderId="0" xfId="0" applyNumberFormat="1" applyFont="1" applyFill="1" applyAlignment="1">
      <alignment horizontal="center"/>
    </xf>
    <xf numFmtId="3" fontId="9" fillId="3" borderId="5" xfId="0" applyNumberFormat="1" applyFont="1" applyFill="1" applyBorder="1" applyAlignment="1">
      <alignment horizontal="center"/>
    </xf>
    <xf numFmtId="3" fontId="5" fillId="4" borderId="0" xfId="3" applyNumberFormat="1" applyFill="1" applyAlignment="1">
      <alignment horizontal="center" vertical="center"/>
    </xf>
    <xf numFmtId="3" fontId="5" fillId="4" borderId="5" xfId="3" applyNumberFormat="1" applyFill="1" applyBorder="1" applyAlignment="1">
      <alignment horizontal="center" vertical="center"/>
    </xf>
    <xf numFmtId="3" fontId="9" fillId="5" borderId="7" xfId="3" applyNumberFormat="1" applyFont="1" applyFill="1" applyBorder="1" applyAlignment="1">
      <alignment horizontal="center" vertical="center"/>
    </xf>
    <xf numFmtId="3" fontId="9" fillId="5" borderId="8" xfId="3" applyNumberFormat="1" applyFont="1" applyFill="1" applyBorder="1" applyAlignment="1">
      <alignment horizontal="center" vertical="center"/>
    </xf>
    <xf numFmtId="3" fontId="9" fillId="3" borderId="0" xfId="3" applyNumberFormat="1" applyFont="1" applyFill="1" applyAlignment="1">
      <alignment horizontal="center" vertical="center"/>
    </xf>
    <xf numFmtId="3" fontId="9" fillId="3" borderId="5" xfId="3" applyNumberFormat="1" applyFont="1" applyFill="1" applyBorder="1" applyAlignment="1">
      <alignment horizontal="center" vertical="center"/>
    </xf>
    <xf numFmtId="0" fontId="9" fillId="3" borderId="4" xfId="3" applyFont="1" applyFill="1" applyBorder="1" applyAlignment="1">
      <alignment horizontal="left" vertical="center"/>
    </xf>
    <xf numFmtId="165" fontId="5" fillId="4" borderId="0" xfId="0" applyNumberFormat="1" applyFont="1" applyFill="1" applyAlignment="1">
      <alignment horizontal="center"/>
    </xf>
    <xf numFmtId="165" fontId="5" fillId="4" borderId="5" xfId="0" applyNumberFormat="1" applyFont="1" applyFill="1" applyBorder="1" applyAlignment="1">
      <alignment horizontal="center"/>
    </xf>
    <xf numFmtId="1" fontId="5" fillId="3" borderId="0" xfId="0" applyNumberFormat="1" applyFont="1" applyFill="1" applyAlignment="1">
      <alignment horizontal="center"/>
    </xf>
    <xf numFmtId="1" fontId="5" fillId="3" borderId="5" xfId="0" applyNumberFormat="1" applyFont="1" applyFill="1" applyBorder="1" applyAlignment="1">
      <alignment horizontal="center"/>
    </xf>
    <xf numFmtId="0" fontId="9" fillId="5" borderId="4" xfId="3" applyFont="1" applyFill="1" applyBorder="1" applyAlignment="1">
      <alignment horizontal="left" vertical="center"/>
    </xf>
    <xf numFmtId="3" fontId="5" fillId="0" borderId="0" xfId="0" applyNumberFormat="1" applyFont="1"/>
    <xf numFmtId="0" fontId="9" fillId="4" borderId="0" xfId="3" applyFont="1" applyFill="1" applyAlignment="1">
      <alignment horizontal="left" vertical="top"/>
    </xf>
    <xf numFmtId="9" fontId="17" fillId="4" borderId="0" xfId="4" applyFont="1" applyFill="1" applyBorder="1" applyAlignment="1">
      <alignment horizontal="center"/>
    </xf>
    <xf numFmtId="1" fontId="9" fillId="4" borderId="0" xfId="0" applyNumberFormat="1" applyFont="1" applyFill="1" applyAlignment="1">
      <alignment horizontal="center"/>
    </xf>
    <xf numFmtId="0" fontId="29" fillId="4" borderId="0" xfId="0" applyFont="1" applyFill="1"/>
    <xf numFmtId="168" fontId="9" fillId="4" borderId="0" xfId="3" applyNumberFormat="1" applyFont="1" applyFill="1" applyAlignment="1">
      <alignment horizontal="center" vertical="top"/>
    </xf>
    <xf numFmtId="168" fontId="21" fillId="4" borderId="0" xfId="3" applyNumberFormat="1" applyFont="1" applyFill="1" applyAlignment="1">
      <alignment horizontal="center" vertical="top"/>
    </xf>
    <xf numFmtId="0" fontId="12" fillId="4" borderId="1" xfId="8" applyFont="1" applyFill="1" applyBorder="1" applyAlignment="1">
      <alignment horizontal="center" vertical="center" wrapText="1"/>
    </xf>
    <xf numFmtId="3" fontId="5" fillId="0" borderId="5" xfId="8" applyNumberFormat="1" applyFont="1" applyBorder="1" applyAlignment="1">
      <alignment horizontal="center"/>
    </xf>
    <xf numFmtId="0" fontId="12" fillId="7" borderId="1" xfId="14" applyFont="1" applyFill="1" applyBorder="1" applyAlignment="1">
      <alignment horizontal="center" vertical="center" wrapText="1"/>
    </xf>
    <xf numFmtId="0" fontId="12" fillId="0" borderId="1" xfId="14" applyFont="1" applyBorder="1" applyAlignment="1">
      <alignment horizontal="center" vertical="center" wrapText="1"/>
    </xf>
    <xf numFmtId="0" fontId="22" fillId="2" borderId="3" xfId="3" applyFont="1" applyFill="1" applyBorder="1" applyAlignment="1">
      <alignment horizontal="center" vertical="center" wrapText="1"/>
    </xf>
    <xf numFmtId="0" fontId="9" fillId="5" borderId="6" xfId="3" applyFont="1" applyFill="1" applyBorder="1" applyAlignment="1">
      <alignment vertical="center"/>
    </xf>
    <xf numFmtId="0" fontId="12" fillId="7" borderId="12" xfId="0" applyFont="1" applyFill="1" applyBorder="1" applyAlignment="1">
      <alignment horizontal="center" vertical="center"/>
    </xf>
    <xf numFmtId="0" fontId="12" fillId="7" borderId="1" xfId="0" applyFont="1" applyFill="1" applyBorder="1" applyAlignment="1">
      <alignment horizontal="center" vertical="center" wrapText="1"/>
    </xf>
    <xf numFmtId="0" fontId="17" fillId="4" borderId="0" xfId="8" applyFont="1" applyFill="1" applyAlignment="1">
      <alignment vertical="center"/>
    </xf>
    <xf numFmtId="0" fontId="0" fillId="4" borderId="0" xfId="0" applyFill="1" applyAlignment="1">
      <alignment vertical="center"/>
    </xf>
    <xf numFmtId="0" fontId="18" fillId="4" borderId="0" xfId="8" applyFont="1" applyFill="1" applyAlignment="1">
      <alignment vertical="center"/>
    </xf>
    <xf numFmtId="0" fontId="0" fillId="0" borderId="0" xfId="0" applyAlignment="1">
      <alignment vertical="center"/>
    </xf>
    <xf numFmtId="9" fontId="5" fillId="0" borderId="0" xfId="16" applyFont="1" applyFill="1" applyBorder="1" applyAlignment="1">
      <alignment horizontal="center" vertical="center"/>
    </xf>
    <xf numFmtId="3" fontId="5" fillId="0" borderId="0" xfId="1" applyNumberFormat="1" applyFont="1" applyFill="1" applyBorder="1" applyAlignment="1">
      <alignment horizontal="center" vertical="center"/>
    </xf>
    <xf numFmtId="3" fontId="5" fillId="0" borderId="5" xfId="1" applyNumberFormat="1" applyFont="1" applyFill="1" applyBorder="1" applyAlignment="1">
      <alignment horizontal="center" vertical="center"/>
    </xf>
    <xf numFmtId="9" fontId="5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1" fontId="5" fillId="0" borderId="5" xfId="0" applyNumberFormat="1" applyFont="1" applyBorder="1" applyAlignment="1">
      <alignment horizontal="center" vertical="center"/>
    </xf>
    <xf numFmtId="3" fontId="5" fillId="0" borderId="0" xfId="8" applyNumberFormat="1" applyFont="1" applyAlignment="1">
      <alignment horizontal="center" vertical="center"/>
    </xf>
    <xf numFmtId="3" fontId="5" fillId="0" borderId="5" xfId="8" applyNumberFormat="1" applyFont="1" applyBorder="1" applyAlignment="1">
      <alignment horizontal="center" vertical="center"/>
    </xf>
    <xf numFmtId="9" fontId="9" fillId="8" borderId="0" xfId="16" applyFont="1" applyFill="1" applyBorder="1" applyAlignment="1">
      <alignment horizontal="center" vertical="center"/>
    </xf>
    <xf numFmtId="1" fontId="9" fillId="8" borderId="0" xfId="14" applyNumberFormat="1" applyFont="1" applyFill="1" applyAlignment="1">
      <alignment horizontal="center" vertical="center"/>
    </xf>
    <xf numFmtId="3" fontId="9" fillId="8" borderId="0" xfId="14" applyNumberFormat="1" applyFont="1" applyFill="1" applyAlignment="1">
      <alignment horizontal="center" vertical="center"/>
    </xf>
    <xf numFmtId="1" fontId="9" fillId="8" borderId="5" xfId="14" applyNumberFormat="1" applyFont="1" applyFill="1" applyBorder="1" applyAlignment="1">
      <alignment horizontal="center" vertical="center"/>
    </xf>
    <xf numFmtId="0" fontId="5" fillId="0" borderId="4" xfId="14" applyFont="1" applyBorder="1" applyAlignment="1">
      <alignment vertical="center"/>
    </xf>
    <xf numFmtId="1" fontId="5" fillId="0" borderId="0" xfId="14" applyNumberFormat="1" applyFont="1" applyAlignment="1">
      <alignment horizontal="center" vertical="center"/>
    </xf>
    <xf numFmtId="3" fontId="5" fillId="0" borderId="0" xfId="14" applyNumberFormat="1" applyFont="1" applyAlignment="1">
      <alignment horizontal="center" vertical="center"/>
    </xf>
    <xf numFmtId="1" fontId="5" fillId="0" borderId="5" xfId="14" applyNumberFormat="1" applyFont="1" applyBorder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31" fillId="0" borderId="4" xfId="0" applyFont="1" applyBorder="1" applyAlignment="1">
      <alignment vertical="center"/>
    </xf>
    <xf numFmtId="9" fontId="5" fillId="0" borderId="0" xfId="4" applyFont="1" applyFill="1" applyBorder="1" applyAlignment="1">
      <alignment horizontal="center" vertical="center"/>
    </xf>
    <xf numFmtId="1" fontId="5" fillId="0" borderId="0" xfId="16" applyNumberFormat="1" applyFont="1" applyFill="1" applyBorder="1" applyAlignment="1">
      <alignment horizontal="center" vertical="center"/>
    </xf>
    <xf numFmtId="1" fontId="5" fillId="0" borderId="5" xfId="16" applyNumberFormat="1" applyFont="1" applyFill="1" applyBorder="1" applyAlignment="1">
      <alignment horizontal="center" vertical="center"/>
    </xf>
    <xf numFmtId="0" fontId="9" fillId="0" borderId="0" xfId="8" applyFont="1" applyAlignment="1">
      <alignment vertical="center"/>
    </xf>
    <xf numFmtId="9" fontId="5" fillId="0" borderId="0" xfId="8" applyNumberFormat="1" applyFont="1" applyAlignment="1">
      <alignment horizontal="center" vertical="center"/>
    </xf>
    <xf numFmtId="1" fontId="5" fillId="0" borderId="0" xfId="8" applyNumberFormat="1" applyFont="1" applyAlignment="1">
      <alignment horizontal="center" vertical="center"/>
    </xf>
    <xf numFmtId="3" fontId="17" fillId="0" borderId="0" xfId="8" applyNumberFormat="1" applyFont="1" applyAlignment="1">
      <alignment horizontal="center" vertical="center"/>
    </xf>
    <xf numFmtId="0" fontId="4" fillId="0" borderId="0" xfId="2" applyAlignment="1" applyProtection="1"/>
    <xf numFmtId="0" fontId="12" fillId="7" borderId="1" xfId="8" applyFont="1" applyFill="1" applyBorder="1" applyAlignment="1">
      <alignment horizontal="center" vertical="center" wrapText="1"/>
    </xf>
    <xf numFmtId="0" fontId="32" fillId="9" borderId="2" xfId="3" applyFont="1" applyFill="1" applyBorder="1" applyAlignment="1">
      <alignment horizontal="center" vertical="center" wrapText="1"/>
    </xf>
    <xf numFmtId="0" fontId="32" fillId="9" borderId="2" xfId="8" applyFont="1" applyFill="1" applyBorder="1" applyAlignment="1">
      <alignment horizontal="center" vertical="center" wrapText="1"/>
    </xf>
    <xf numFmtId="167" fontId="32" fillId="9" borderId="3" xfId="9" applyNumberFormat="1" applyFont="1" applyFill="1" applyBorder="1" applyAlignment="1">
      <alignment horizontal="center" vertical="center" wrapText="1"/>
    </xf>
    <xf numFmtId="0" fontId="5" fillId="0" borderId="4" xfId="8" applyFont="1" applyBorder="1"/>
    <xf numFmtId="9" fontId="9" fillId="0" borderId="0" xfId="8" applyNumberFormat="1" applyFont="1" applyAlignment="1">
      <alignment horizontal="center"/>
    </xf>
    <xf numFmtId="3" fontId="5" fillId="0" borderId="0" xfId="3" applyNumberFormat="1" applyAlignment="1">
      <alignment horizontal="center" vertical="center"/>
    </xf>
    <xf numFmtId="3" fontId="5" fillId="0" borderId="5" xfId="3" applyNumberFormat="1" applyBorder="1" applyAlignment="1">
      <alignment horizontal="center" vertical="center"/>
    </xf>
    <xf numFmtId="0" fontId="32" fillId="11" borderId="2" xfId="3" applyFont="1" applyFill="1" applyBorder="1" applyAlignment="1">
      <alignment horizontal="center" vertical="center" wrapText="1"/>
    </xf>
    <xf numFmtId="0" fontId="32" fillId="11" borderId="2" xfId="8" applyFont="1" applyFill="1" applyBorder="1" applyAlignment="1">
      <alignment horizontal="center" vertical="center" wrapText="1"/>
    </xf>
    <xf numFmtId="167" fontId="32" fillId="11" borderId="3" xfId="9" applyNumberFormat="1" applyFont="1" applyFill="1" applyBorder="1" applyAlignment="1">
      <alignment horizontal="center" vertical="center" wrapText="1"/>
    </xf>
    <xf numFmtId="0" fontId="32" fillId="11" borderId="2" xfId="0" applyFont="1" applyFill="1" applyBorder="1" applyAlignment="1">
      <alignment horizontal="center" vertical="center" wrapText="1"/>
    </xf>
    <xf numFmtId="167" fontId="32" fillId="11" borderId="3" xfId="1" applyNumberFormat="1" applyFont="1" applyFill="1" applyBorder="1" applyAlignment="1">
      <alignment horizontal="center" vertical="center" wrapText="1"/>
    </xf>
    <xf numFmtId="0" fontId="5" fillId="12" borderId="4" xfId="0" applyFont="1" applyFill="1" applyBorder="1"/>
    <xf numFmtId="0" fontId="35" fillId="7" borderId="0" xfId="0" applyFont="1" applyFill="1"/>
    <xf numFmtId="0" fontId="35" fillId="7" borderId="0" xfId="0" applyFont="1" applyFill="1" applyAlignment="1">
      <alignment horizontal="center"/>
    </xf>
    <xf numFmtId="0" fontId="31" fillId="7" borderId="0" xfId="0" applyFont="1" applyFill="1"/>
    <xf numFmtId="1" fontId="31" fillId="7" borderId="0" xfId="0" applyNumberFormat="1" applyFont="1" applyFill="1"/>
    <xf numFmtId="9" fontId="34" fillId="0" borderId="0" xfId="4" applyFont="1" applyFill="1" applyBorder="1" applyAlignment="1">
      <alignment horizontal="center"/>
    </xf>
    <xf numFmtId="9" fontId="9" fillId="10" borderId="0" xfId="8" applyNumberFormat="1" applyFont="1" applyFill="1" applyAlignment="1">
      <alignment horizontal="center"/>
    </xf>
    <xf numFmtId="3" fontId="5" fillId="10" borderId="0" xfId="3" applyNumberFormat="1" applyFill="1" applyAlignment="1">
      <alignment horizontal="center" vertical="center"/>
    </xf>
    <xf numFmtId="0" fontId="9" fillId="13" borderId="4" xfId="3" applyFont="1" applyFill="1" applyBorder="1" applyAlignment="1">
      <alignment horizontal="left" vertical="top"/>
    </xf>
    <xf numFmtId="9" fontId="9" fillId="13" borderId="0" xfId="4" applyFont="1" applyFill="1" applyBorder="1" applyAlignment="1">
      <alignment horizontal="center"/>
    </xf>
    <xf numFmtId="0" fontId="9" fillId="13" borderId="4" xfId="0" applyFont="1" applyFill="1" applyBorder="1"/>
    <xf numFmtId="9" fontId="34" fillId="13" borderId="0" xfId="4" applyFont="1" applyFill="1" applyBorder="1" applyAlignment="1">
      <alignment horizontal="center"/>
    </xf>
    <xf numFmtId="9" fontId="33" fillId="13" borderId="0" xfId="0" applyNumberFormat="1" applyFont="1" applyFill="1" applyAlignment="1">
      <alignment horizontal="center"/>
    </xf>
    <xf numFmtId="3" fontId="34" fillId="14" borderId="0" xfId="8" applyNumberFormat="1" applyFont="1" applyFill="1" applyAlignment="1">
      <alignment horizontal="center"/>
    </xf>
    <xf numFmtId="3" fontId="34" fillId="14" borderId="5" xfId="8" applyNumberFormat="1" applyFont="1" applyFill="1" applyBorder="1" applyAlignment="1">
      <alignment horizontal="center"/>
    </xf>
    <xf numFmtId="0" fontId="9" fillId="13" borderId="4" xfId="8" applyFont="1" applyFill="1" applyBorder="1"/>
    <xf numFmtId="0" fontId="33" fillId="13" borderId="0" xfId="0" applyFont="1" applyFill="1"/>
    <xf numFmtId="0" fontId="9" fillId="13" borderId="6" xfId="8" applyFont="1" applyFill="1" applyBorder="1"/>
    <xf numFmtId="9" fontId="5" fillId="13" borderId="7" xfId="8" applyNumberFormat="1" applyFont="1" applyFill="1" applyBorder="1" applyAlignment="1">
      <alignment horizontal="center"/>
    </xf>
    <xf numFmtId="3" fontId="34" fillId="14" borderId="7" xfId="8" applyNumberFormat="1" applyFont="1" applyFill="1" applyBorder="1" applyAlignment="1">
      <alignment horizontal="center"/>
    </xf>
    <xf numFmtId="3" fontId="34" fillId="14" borderId="8" xfId="8" applyNumberFormat="1" applyFont="1" applyFill="1" applyBorder="1" applyAlignment="1">
      <alignment horizontal="center"/>
    </xf>
    <xf numFmtId="3" fontId="9" fillId="13" borderId="0" xfId="8" applyNumberFormat="1" applyFont="1" applyFill="1" applyAlignment="1">
      <alignment horizontal="center"/>
    </xf>
    <xf numFmtId="3" fontId="9" fillId="13" borderId="5" xfId="8" applyNumberFormat="1" applyFont="1" applyFill="1" applyBorder="1" applyAlignment="1">
      <alignment horizontal="center"/>
    </xf>
    <xf numFmtId="3" fontId="34" fillId="15" borderId="7" xfId="8" applyNumberFormat="1" applyFont="1" applyFill="1" applyBorder="1" applyAlignment="1">
      <alignment horizontal="center"/>
    </xf>
    <xf numFmtId="3" fontId="34" fillId="15" borderId="8" xfId="8" applyNumberFormat="1" applyFont="1" applyFill="1" applyBorder="1" applyAlignment="1">
      <alignment horizontal="center"/>
    </xf>
    <xf numFmtId="0" fontId="12" fillId="0" borderId="13" xfId="8" applyFont="1" applyBorder="1" applyAlignment="1">
      <alignment horizontal="center" vertical="center" wrapText="1"/>
    </xf>
    <xf numFmtId="0" fontId="32" fillId="11" borderId="14" xfId="3" applyFont="1" applyFill="1" applyBorder="1" applyAlignment="1">
      <alignment horizontal="center" vertical="center" wrapText="1"/>
    </xf>
    <xf numFmtId="0" fontId="32" fillId="11" borderId="14" xfId="8" applyFont="1" applyFill="1" applyBorder="1" applyAlignment="1">
      <alignment horizontal="center" vertical="center" wrapText="1"/>
    </xf>
    <xf numFmtId="167" fontId="32" fillId="11" borderId="15" xfId="9" applyNumberFormat="1" applyFont="1" applyFill="1" applyBorder="1" applyAlignment="1">
      <alignment horizontal="center" vertical="center" wrapText="1"/>
    </xf>
    <xf numFmtId="0" fontId="9" fillId="10" borderId="16" xfId="8" applyFont="1" applyFill="1" applyBorder="1"/>
    <xf numFmtId="3" fontId="5" fillId="10" borderId="17" xfId="3" applyNumberFormat="1" applyFill="1" applyBorder="1" applyAlignment="1">
      <alignment horizontal="center" vertical="center"/>
    </xf>
    <xf numFmtId="0" fontId="5" fillId="0" borderId="16" xfId="8" applyFont="1" applyBorder="1"/>
    <xf numFmtId="3" fontId="5" fillId="0" borderId="17" xfId="3" applyNumberFormat="1" applyBorder="1" applyAlignment="1">
      <alignment horizontal="center" vertical="center"/>
    </xf>
    <xf numFmtId="0" fontId="9" fillId="13" borderId="16" xfId="8" applyFont="1" applyFill="1" applyBorder="1"/>
    <xf numFmtId="3" fontId="9" fillId="13" borderId="17" xfId="8" applyNumberFormat="1" applyFont="1" applyFill="1" applyBorder="1" applyAlignment="1">
      <alignment horizontal="center"/>
    </xf>
    <xf numFmtId="3" fontId="5" fillId="13" borderId="0" xfId="8" applyNumberFormat="1" applyFont="1" applyFill="1" applyAlignment="1">
      <alignment horizontal="center"/>
    </xf>
    <xf numFmtId="0" fontId="9" fillId="13" borderId="18" xfId="8" applyFont="1" applyFill="1" applyBorder="1"/>
    <xf numFmtId="3" fontId="5" fillId="13" borderId="19" xfId="8" applyNumberFormat="1" applyFont="1" applyFill="1" applyBorder="1" applyAlignment="1">
      <alignment horizontal="center"/>
    </xf>
    <xf numFmtId="3" fontId="34" fillId="15" borderId="19" xfId="8" applyNumberFormat="1" applyFont="1" applyFill="1" applyBorder="1" applyAlignment="1">
      <alignment horizontal="center"/>
    </xf>
    <xf numFmtId="3" fontId="34" fillId="15" borderId="20" xfId="8" applyNumberFormat="1" applyFont="1" applyFill="1" applyBorder="1" applyAlignment="1">
      <alignment horizontal="center"/>
    </xf>
    <xf numFmtId="171" fontId="5" fillId="0" borderId="0" xfId="1" applyNumberFormat="1" applyFont="1" applyFill="1" applyBorder="1" applyAlignment="1">
      <alignment horizontal="center"/>
    </xf>
    <xf numFmtId="9" fontId="34" fillId="3" borderId="0" xfId="4" applyFont="1" applyFill="1" applyBorder="1" applyAlignment="1">
      <alignment horizontal="center"/>
    </xf>
    <xf numFmtId="171" fontId="5" fillId="3" borderId="0" xfId="1" applyNumberFormat="1" applyFont="1" applyFill="1" applyBorder="1" applyAlignment="1">
      <alignment horizontal="center"/>
    </xf>
    <xf numFmtId="0" fontId="12" fillId="0" borderId="13" xfId="0" applyFont="1" applyBorder="1" applyAlignment="1">
      <alignment horizontal="center" vertical="center" wrapText="1"/>
    </xf>
    <xf numFmtId="0" fontId="32" fillId="11" borderId="14" xfId="0" applyFont="1" applyFill="1" applyBorder="1" applyAlignment="1">
      <alignment horizontal="center" vertical="center" wrapText="1"/>
    </xf>
    <xf numFmtId="167" fontId="32" fillId="11" borderId="15" xfId="1" applyNumberFormat="1" applyFont="1" applyFill="1" applyBorder="1" applyAlignment="1">
      <alignment horizontal="center" vertical="center" wrapText="1"/>
    </xf>
    <xf numFmtId="171" fontId="5" fillId="3" borderId="17" xfId="1" applyNumberFormat="1" applyFont="1" applyFill="1" applyBorder="1" applyAlignment="1">
      <alignment horizontal="center"/>
    </xf>
    <xf numFmtId="171" fontId="5" fillId="0" borderId="17" xfId="1" applyNumberFormat="1" applyFont="1" applyFill="1" applyBorder="1" applyAlignment="1">
      <alignment horizontal="center"/>
    </xf>
    <xf numFmtId="0" fontId="9" fillId="13" borderId="16" xfId="3" applyFont="1" applyFill="1" applyBorder="1" applyAlignment="1">
      <alignment horizontal="left" vertical="top"/>
    </xf>
    <xf numFmtId="168" fontId="9" fillId="13" borderId="0" xfId="3" applyNumberFormat="1" applyFont="1" applyFill="1" applyAlignment="1">
      <alignment horizontal="center" vertical="top"/>
    </xf>
    <xf numFmtId="3" fontId="9" fillId="13" borderId="0" xfId="3" applyNumberFormat="1" applyFont="1" applyFill="1" applyAlignment="1">
      <alignment horizontal="center" vertical="center"/>
    </xf>
    <xf numFmtId="3" fontId="9" fillId="13" borderId="17" xfId="3" applyNumberFormat="1" applyFont="1" applyFill="1" applyBorder="1" applyAlignment="1">
      <alignment horizontal="center" vertical="center"/>
    </xf>
    <xf numFmtId="165" fontId="9" fillId="13" borderId="0" xfId="3" applyNumberFormat="1" applyFont="1" applyFill="1" applyAlignment="1">
      <alignment horizontal="center" vertical="center"/>
    </xf>
    <xf numFmtId="165" fontId="9" fillId="13" borderId="17" xfId="3" applyNumberFormat="1" applyFont="1" applyFill="1" applyBorder="1" applyAlignment="1">
      <alignment horizontal="center" vertical="center"/>
    </xf>
    <xf numFmtId="0" fontId="9" fillId="13" borderId="18" xfId="3" applyFont="1" applyFill="1" applyBorder="1" applyAlignment="1">
      <alignment horizontal="left" vertical="top"/>
    </xf>
    <xf numFmtId="168" fontId="21" fillId="13" borderId="19" xfId="3" applyNumberFormat="1" applyFont="1" applyFill="1" applyBorder="1" applyAlignment="1">
      <alignment horizontal="center" vertical="top"/>
    </xf>
    <xf numFmtId="3" fontId="9" fillId="13" borderId="19" xfId="3" applyNumberFormat="1" applyFont="1" applyFill="1" applyBorder="1" applyAlignment="1">
      <alignment horizontal="center" vertical="center"/>
    </xf>
    <xf numFmtId="3" fontId="9" fillId="13" borderId="20" xfId="3" applyNumberFormat="1" applyFont="1" applyFill="1" applyBorder="1" applyAlignment="1">
      <alignment horizontal="center" vertical="center"/>
    </xf>
    <xf numFmtId="0" fontId="5" fillId="8" borderId="16" xfId="0" applyFont="1" applyFill="1" applyBorder="1"/>
    <xf numFmtId="0" fontId="9" fillId="13" borderId="16" xfId="0" applyFont="1" applyFill="1" applyBorder="1"/>
    <xf numFmtId="0" fontId="31" fillId="13" borderId="0" xfId="0" applyFont="1" applyFill="1"/>
    <xf numFmtId="9" fontId="9" fillId="13" borderId="19" xfId="4" applyFont="1" applyFill="1" applyBorder="1" applyAlignment="1">
      <alignment horizontal="center"/>
    </xf>
    <xf numFmtId="0" fontId="9" fillId="0" borderId="16" xfId="3" applyFont="1" applyBorder="1" applyAlignment="1">
      <alignment horizontal="left" vertical="top"/>
    </xf>
    <xf numFmtId="0" fontId="5" fillId="0" borderId="16" xfId="0" applyFont="1" applyBorder="1"/>
    <xf numFmtId="0" fontId="9" fillId="3" borderId="16" xfId="3" applyFont="1" applyFill="1" applyBorder="1" applyAlignment="1">
      <alignment horizontal="left" vertical="top"/>
    </xf>
    <xf numFmtId="0" fontId="5" fillId="12" borderId="4" xfId="8" applyFont="1" applyFill="1" applyBorder="1"/>
    <xf numFmtId="0" fontId="9" fillId="16" borderId="4" xfId="8" applyFont="1" applyFill="1" applyBorder="1"/>
    <xf numFmtId="0" fontId="9" fillId="16" borderId="6" xfId="8" applyFont="1" applyFill="1" applyBorder="1"/>
    <xf numFmtId="0" fontId="9" fillId="12" borderId="4" xfId="8" applyFont="1" applyFill="1" applyBorder="1"/>
    <xf numFmtId="9" fontId="9" fillId="12" borderId="0" xfId="8" applyNumberFormat="1" applyFont="1" applyFill="1" applyAlignment="1">
      <alignment horizontal="center"/>
    </xf>
    <xf numFmtId="3" fontId="9" fillId="12" borderId="0" xfId="8" applyNumberFormat="1" applyFont="1" applyFill="1" applyAlignment="1">
      <alignment horizontal="center"/>
    </xf>
    <xf numFmtId="3" fontId="9" fillId="12" borderId="5" xfId="8" applyNumberFormat="1" applyFont="1" applyFill="1" applyBorder="1" applyAlignment="1">
      <alignment horizontal="center"/>
    </xf>
    <xf numFmtId="3" fontId="34" fillId="17" borderId="7" xfId="8" applyNumberFormat="1" applyFont="1" applyFill="1" applyBorder="1" applyAlignment="1">
      <alignment horizontal="center"/>
    </xf>
    <xf numFmtId="3" fontId="34" fillId="17" borderId="8" xfId="8" applyNumberFormat="1" applyFont="1" applyFill="1" applyBorder="1" applyAlignment="1">
      <alignment horizontal="center"/>
    </xf>
    <xf numFmtId="0" fontId="32" fillId="11" borderId="2" xfId="3" applyFont="1" applyFill="1" applyBorder="1" applyAlignment="1">
      <alignment horizontal="center" wrapText="1"/>
    </xf>
    <xf numFmtId="3" fontId="34" fillId="17" borderId="0" xfId="8" applyNumberFormat="1" applyFont="1" applyFill="1" applyAlignment="1">
      <alignment horizontal="center"/>
    </xf>
    <xf numFmtId="3" fontId="34" fillId="17" borderId="5" xfId="8" applyNumberFormat="1" applyFont="1" applyFill="1" applyBorder="1" applyAlignment="1">
      <alignment horizontal="center"/>
    </xf>
    <xf numFmtId="0" fontId="9" fillId="12" borderId="4" xfId="0" applyFont="1" applyFill="1" applyBorder="1"/>
    <xf numFmtId="9" fontId="9" fillId="12" borderId="0" xfId="0" applyNumberFormat="1" applyFont="1" applyFill="1" applyAlignment="1">
      <alignment horizontal="center"/>
    </xf>
    <xf numFmtId="3" fontId="9" fillId="12" borderId="0" xfId="3" applyNumberFormat="1" applyFont="1" applyFill="1" applyAlignment="1">
      <alignment horizontal="center" vertical="center"/>
    </xf>
    <xf numFmtId="3" fontId="9" fillId="12" borderId="5" xfId="3" applyNumberFormat="1" applyFont="1" applyFill="1" applyBorder="1" applyAlignment="1">
      <alignment horizontal="center" vertical="center"/>
    </xf>
    <xf numFmtId="9" fontId="9" fillId="0" borderId="0" xfId="4" applyFont="1" applyFill="1" applyBorder="1" applyAlignment="1">
      <alignment horizontal="center"/>
    </xf>
    <xf numFmtId="9" fontId="9" fillId="12" borderId="0" xfId="4" applyFont="1" applyFill="1" applyBorder="1" applyAlignment="1">
      <alignment horizontal="center"/>
    </xf>
    <xf numFmtId="0" fontId="12" fillId="7" borderId="13" xfId="0" applyFont="1" applyFill="1" applyBorder="1" applyAlignment="1">
      <alignment horizontal="center" vertical="center" wrapText="1"/>
    </xf>
    <xf numFmtId="0" fontId="32" fillId="11" borderId="14" xfId="3" applyFont="1" applyFill="1" applyBorder="1" applyAlignment="1">
      <alignment horizontal="center" wrapText="1"/>
    </xf>
    <xf numFmtId="0" fontId="5" fillId="12" borderId="16" xfId="0" applyFont="1" applyFill="1" applyBorder="1"/>
    <xf numFmtId="0" fontId="9" fillId="12" borderId="16" xfId="0" applyFont="1" applyFill="1" applyBorder="1"/>
    <xf numFmtId="3" fontId="9" fillId="12" borderId="17" xfId="3" applyNumberFormat="1" applyFont="1" applyFill="1" applyBorder="1" applyAlignment="1">
      <alignment horizontal="center" vertical="center"/>
    </xf>
    <xf numFmtId="9" fontId="9" fillId="13" borderId="0" xfId="8" applyNumberFormat="1" applyFont="1" applyFill="1" applyAlignment="1">
      <alignment horizontal="center"/>
    </xf>
    <xf numFmtId="3" fontId="34" fillId="15" borderId="0" xfId="8" applyNumberFormat="1" applyFont="1" applyFill="1" applyAlignment="1">
      <alignment horizontal="center"/>
    </xf>
    <xf numFmtId="3" fontId="34" fillId="15" borderId="5" xfId="8" applyNumberFormat="1" applyFont="1" applyFill="1" applyBorder="1" applyAlignment="1">
      <alignment horizontal="center"/>
    </xf>
    <xf numFmtId="0" fontId="9" fillId="13" borderId="7" xfId="8" applyFont="1" applyFill="1" applyBorder="1" applyAlignment="1">
      <alignment horizontal="center"/>
    </xf>
    <xf numFmtId="0" fontId="0" fillId="4" borderId="0" xfId="0" applyFill="1" applyAlignment="1">
      <alignment vertical="center" wrapText="1"/>
    </xf>
    <xf numFmtId="166" fontId="9" fillId="13" borderId="0" xfId="8" applyNumberFormat="1" applyFont="1" applyFill="1" applyAlignment="1">
      <alignment horizontal="center"/>
    </xf>
    <xf numFmtId="3" fontId="34" fillId="15" borderId="17" xfId="8" applyNumberFormat="1" applyFont="1" applyFill="1" applyBorder="1" applyAlignment="1">
      <alignment horizontal="center"/>
    </xf>
    <xf numFmtId="0" fontId="5" fillId="13" borderId="0" xfId="8" applyFont="1" applyFill="1" applyAlignment="1">
      <alignment horizontal="center"/>
    </xf>
    <xf numFmtId="0" fontId="9" fillId="13" borderId="19" xfId="8" applyFont="1" applyFill="1" applyBorder="1" applyAlignment="1">
      <alignment horizontal="center"/>
    </xf>
    <xf numFmtId="0" fontId="32" fillId="11" borderId="10" xfId="3" applyFont="1" applyFill="1" applyBorder="1" applyAlignment="1">
      <alignment horizontal="center" wrapText="1"/>
    </xf>
    <xf numFmtId="0" fontId="32" fillId="11" borderId="10" xfId="8" applyFont="1" applyFill="1" applyBorder="1" applyAlignment="1">
      <alignment horizontal="center" vertical="center" wrapText="1"/>
    </xf>
    <xf numFmtId="167" fontId="32" fillId="11" borderId="9" xfId="9" applyNumberFormat="1" applyFont="1" applyFill="1" applyBorder="1" applyAlignment="1">
      <alignment horizontal="center" vertical="center" wrapText="1"/>
    </xf>
    <xf numFmtId="3" fontId="5" fillId="0" borderId="17" xfId="8" applyNumberFormat="1" applyFont="1" applyBorder="1" applyAlignment="1">
      <alignment horizontal="center"/>
    </xf>
    <xf numFmtId="1" fontId="5" fillId="13" borderId="0" xfId="8" applyNumberFormat="1" applyFont="1" applyFill="1" applyAlignment="1">
      <alignment horizontal="center"/>
    </xf>
    <xf numFmtId="1" fontId="5" fillId="13" borderId="7" xfId="8" applyNumberFormat="1" applyFont="1" applyFill="1" applyBorder="1" applyAlignment="1">
      <alignment horizontal="center"/>
    </xf>
    <xf numFmtId="9" fontId="9" fillId="13" borderId="0" xfId="0" applyNumberFormat="1" applyFont="1" applyFill="1" applyAlignment="1">
      <alignment horizontal="center"/>
    </xf>
    <xf numFmtId="0" fontId="9" fillId="13" borderId="0" xfId="0" applyFont="1" applyFill="1" applyAlignment="1">
      <alignment horizontal="center"/>
    </xf>
    <xf numFmtId="0" fontId="9" fillId="13" borderId="6" xfId="0" applyFont="1" applyFill="1" applyBorder="1"/>
    <xf numFmtId="0" fontId="9" fillId="13" borderId="7" xfId="0" applyFont="1" applyFill="1" applyBorder="1" applyAlignment="1">
      <alignment horizontal="center"/>
    </xf>
    <xf numFmtId="0" fontId="5" fillId="13" borderId="0" xfId="0" applyFont="1" applyFill="1" applyAlignment="1">
      <alignment horizontal="center"/>
    </xf>
    <xf numFmtId="0" fontId="9" fillId="13" borderId="18" xfId="0" applyFont="1" applyFill="1" applyBorder="1"/>
    <xf numFmtId="0" fontId="9" fillId="13" borderId="19" xfId="0" applyFont="1" applyFill="1" applyBorder="1" applyAlignment="1">
      <alignment horizontal="center"/>
    </xf>
    <xf numFmtId="9" fontId="5" fillId="13" borderId="0" xfId="0" applyNumberFormat="1" applyFont="1" applyFill="1" applyAlignment="1">
      <alignment horizontal="center"/>
    </xf>
    <xf numFmtId="3" fontId="34" fillId="13" borderId="0" xfId="8" applyNumberFormat="1" applyFont="1" applyFill="1" applyAlignment="1">
      <alignment horizontal="center"/>
    </xf>
    <xf numFmtId="3" fontId="34" fillId="13" borderId="17" xfId="8" applyNumberFormat="1" applyFont="1" applyFill="1" applyBorder="1" applyAlignment="1">
      <alignment horizontal="center"/>
    </xf>
    <xf numFmtId="9" fontId="5" fillId="13" borderId="19" xfId="0" applyNumberFormat="1" applyFont="1" applyFill="1" applyBorder="1" applyAlignment="1">
      <alignment horizontal="center"/>
    </xf>
    <xf numFmtId="3" fontId="34" fillId="13" borderId="19" xfId="8" applyNumberFormat="1" applyFont="1" applyFill="1" applyBorder="1" applyAlignment="1">
      <alignment horizontal="center"/>
    </xf>
    <xf numFmtId="3" fontId="34" fillId="13" borderId="20" xfId="8" applyNumberFormat="1" applyFont="1" applyFill="1" applyBorder="1" applyAlignment="1">
      <alignment horizontal="center"/>
    </xf>
    <xf numFmtId="165" fontId="5" fillId="4" borderId="0" xfId="3" applyNumberFormat="1" applyFill="1" applyAlignment="1">
      <alignment horizontal="center" vertical="center"/>
    </xf>
    <xf numFmtId="165" fontId="5" fillId="4" borderId="5" xfId="3" applyNumberFormat="1" applyFill="1" applyBorder="1" applyAlignment="1">
      <alignment horizontal="center" vertical="center"/>
    </xf>
    <xf numFmtId="9" fontId="9" fillId="5" borderId="0" xfId="4" applyFont="1" applyFill="1" applyBorder="1" applyAlignment="1">
      <alignment horizontal="right" vertical="center"/>
    </xf>
    <xf numFmtId="3" fontId="17" fillId="6" borderId="0" xfId="8" applyNumberFormat="1" applyFont="1" applyFill="1" applyAlignment="1">
      <alignment horizontal="center" vertical="center"/>
    </xf>
    <xf numFmtId="3" fontId="17" fillId="6" borderId="5" xfId="8" applyNumberFormat="1" applyFont="1" applyFill="1" applyBorder="1" applyAlignment="1">
      <alignment horizontal="center" vertical="center"/>
    </xf>
    <xf numFmtId="0" fontId="9" fillId="5" borderId="4" xfId="8" applyFont="1" applyFill="1" applyBorder="1" applyAlignment="1">
      <alignment vertical="center"/>
    </xf>
    <xf numFmtId="169" fontId="19" fillId="5" borderId="0" xfId="3" applyNumberFormat="1" applyFont="1" applyFill="1" applyAlignment="1">
      <alignment horizontal="right" vertical="center"/>
    </xf>
    <xf numFmtId="0" fontId="9" fillId="5" borderId="6" xfId="8" applyFont="1" applyFill="1" applyBorder="1" applyAlignment="1">
      <alignment vertical="center"/>
    </xf>
    <xf numFmtId="168" fontId="5" fillId="5" borderId="7" xfId="3" applyNumberFormat="1" applyFill="1" applyBorder="1" applyAlignment="1">
      <alignment horizontal="center" vertical="center"/>
    </xf>
    <xf numFmtId="3" fontId="17" fillId="6" borderId="7" xfId="8" applyNumberFormat="1" applyFont="1" applyFill="1" applyBorder="1" applyAlignment="1">
      <alignment horizontal="center" vertical="center"/>
    </xf>
    <xf numFmtId="3" fontId="17" fillId="6" borderId="8" xfId="8" applyNumberFormat="1" applyFont="1" applyFill="1" applyBorder="1" applyAlignment="1">
      <alignment horizontal="center" vertical="center"/>
    </xf>
    <xf numFmtId="9" fontId="9" fillId="3" borderId="0" xfId="4" applyFont="1" applyFill="1" applyBorder="1" applyAlignment="1">
      <alignment horizontal="center" vertical="center"/>
    </xf>
    <xf numFmtId="165" fontId="9" fillId="3" borderId="0" xfId="3" applyNumberFormat="1" applyFont="1" applyFill="1" applyAlignment="1">
      <alignment horizontal="center" vertical="center"/>
    </xf>
    <xf numFmtId="165" fontId="9" fillId="3" borderId="5" xfId="3" applyNumberFormat="1" applyFont="1" applyFill="1" applyBorder="1" applyAlignment="1">
      <alignment horizontal="center" vertical="center"/>
    </xf>
    <xf numFmtId="0" fontId="5" fillId="4" borderId="4" xfId="3" applyFill="1" applyBorder="1" applyAlignment="1">
      <alignment horizontal="left" vertical="center"/>
    </xf>
    <xf numFmtId="9" fontId="5" fillId="4" borderId="0" xfId="4" applyFont="1" applyFill="1" applyBorder="1" applyAlignment="1">
      <alignment horizontal="center" vertical="center"/>
    </xf>
    <xf numFmtId="169" fontId="19" fillId="5" borderId="7" xfId="3" applyNumberFormat="1" applyFont="1" applyFill="1" applyBorder="1" applyAlignment="1">
      <alignment horizontal="right" vertical="center"/>
    </xf>
    <xf numFmtId="0" fontId="5" fillId="3" borderId="4" xfId="8" applyFont="1" applyFill="1" applyBorder="1" applyAlignment="1">
      <alignment vertical="center"/>
    </xf>
    <xf numFmtId="0" fontId="9" fillId="5" borderId="7" xfId="8" applyFont="1" applyFill="1" applyBorder="1" applyAlignment="1">
      <alignment horizontal="center" vertical="center"/>
    </xf>
    <xf numFmtId="9" fontId="5" fillId="4" borderId="0" xfId="8" applyNumberFormat="1" applyFont="1" applyFill="1" applyAlignment="1">
      <alignment horizontal="center" vertical="center"/>
    </xf>
    <xf numFmtId="3" fontId="5" fillId="4" borderId="0" xfId="8" applyNumberFormat="1" applyFont="1" applyFill="1" applyAlignment="1">
      <alignment horizontal="center" vertical="center"/>
    </xf>
    <xf numFmtId="3" fontId="5" fillId="4" borderId="5" xfId="8" applyNumberFormat="1" applyFont="1" applyFill="1" applyBorder="1" applyAlignment="1">
      <alignment horizontal="center" vertical="center"/>
    </xf>
    <xf numFmtId="9" fontId="9" fillId="5" borderId="0" xfId="8" applyNumberFormat="1" applyFont="1" applyFill="1" applyAlignment="1">
      <alignment horizontal="center" vertical="center"/>
    </xf>
    <xf numFmtId="0" fontId="11" fillId="2" borderId="2" xfId="8" applyFont="1" applyFill="1" applyBorder="1" applyAlignment="1">
      <alignment horizontal="center" vertical="center" wrapText="1"/>
    </xf>
    <xf numFmtId="167" fontId="11" fillId="2" borderId="3" xfId="9" applyNumberFormat="1" applyFont="1" applyFill="1" applyBorder="1" applyAlignment="1">
      <alignment horizontal="center" vertical="center" wrapText="1"/>
    </xf>
    <xf numFmtId="0" fontId="9" fillId="3" borderId="4" xfId="8" applyFont="1" applyFill="1" applyBorder="1" applyAlignment="1">
      <alignment vertical="center"/>
    </xf>
    <xf numFmtId="3" fontId="9" fillId="3" borderId="0" xfId="8" applyNumberFormat="1" applyFont="1" applyFill="1" applyAlignment="1">
      <alignment horizontal="center" vertical="center"/>
    </xf>
    <xf numFmtId="3" fontId="9" fillId="3" borderId="5" xfId="8" applyNumberFormat="1" applyFont="1" applyFill="1" applyBorder="1" applyAlignment="1">
      <alignment horizontal="center" vertical="center"/>
    </xf>
    <xf numFmtId="0" fontId="5" fillId="4" borderId="4" xfId="8" applyFont="1" applyFill="1" applyBorder="1" applyAlignment="1">
      <alignment vertical="center"/>
    </xf>
    <xf numFmtId="1" fontId="9" fillId="3" borderId="0" xfId="8" applyNumberFormat="1" applyFont="1" applyFill="1" applyAlignment="1">
      <alignment horizontal="center" vertical="center"/>
    </xf>
    <xf numFmtId="1" fontId="9" fillId="3" borderId="5" xfId="8" applyNumberFormat="1" applyFont="1" applyFill="1" applyBorder="1" applyAlignment="1">
      <alignment horizontal="center" vertical="center"/>
    </xf>
    <xf numFmtId="9" fontId="5" fillId="5" borderId="0" xfId="8" applyNumberFormat="1" applyFont="1" applyFill="1" applyAlignment="1">
      <alignment horizontal="center" vertical="center"/>
    </xf>
    <xf numFmtId="9" fontId="5" fillId="5" borderId="7" xfId="8" applyNumberFormat="1" applyFont="1" applyFill="1" applyBorder="1" applyAlignment="1">
      <alignment horizontal="center" vertical="center"/>
    </xf>
    <xf numFmtId="0" fontId="5" fillId="3" borderId="4" xfId="0" applyFont="1" applyFill="1" applyBorder="1" applyAlignment="1">
      <alignment vertical="center"/>
    </xf>
    <xf numFmtId="0" fontId="9" fillId="5" borderId="4" xfId="0" applyFont="1" applyFill="1" applyBorder="1" applyAlignment="1">
      <alignment vertical="center"/>
    </xf>
    <xf numFmtId="0" fontId="9" fillId="5" borderId="6" xfId="0" applyFont="1" applyFill="1" applyBorder="1" applyAlignment="1">
      <alignment vertical="center"/>
    </xf>
    <xf numFmtId="0" fontId="9" fillId="5" borderId="7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9" fillId="5" borderId="4" xfId="3" applyFont="1" applyFill="1" applyBorder="1" applyAlignment="1">
      <alignment horizontal="center" vertical="center"/>
    </xf>
    <xf numFmtId="0" fontId="9" fillId="5" borderId="4" xfId="0" applyFont="1" applyFill="1" applyBorder="1" applyAlignment="1">
      <alignment horizontal="center" vertical="center"/>
    </xf>
    <xf numFmtId="0" fontId="9" fillId="5" borderId="6" xfId="0" applyFont="1" applyFill="1" applyBorder="1" applyAlignment="1">
      <alignment horizontal="center" vertical="center"/>
    </xf>
    <xf numFmtId="9" fontId="9" fillId="5" borderId="0" xfId="0" applyNumberFormat="1" applyFont="1" applyFill="1" applyAlignment="1">
      <alignment horizontal="center" vertical="center"/>
    </xf>
    <xf numFmtId="0" fontId="9" fillId="5" borderId="0" xfId="0" applyFont="1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9" fillId="3" borderId="4" xfId="0" applyFont="1" applyFill="1" applyBorder="1" applyAlignment="1">
      <alignment vertical="center"/>
    </xf>
    <xf numFmtId="9" fontId="9" fillId="3" borderId="0" xfId="0" applyNumberFormat="1" applyFont="1" applyFill="1" applyAlignment="1">
      <alignment horizontal="center" vertical="center"/>
    </xf>
    <xf numFmtId="0" fontId="5" fillId="4" borderId="4" xfId="0" applyFont="1" applyFill="1" applyBorder="1" applyAlignment="1">
      <alignment vertical="center"/>
    </xf>
    <xf numFmtId="1" fontId="5" fillId="3" borderId="0" xfId="0" applyNumberFormat="1" applyFont="1" applyFill="1" applyAlignment="1">
      <alignment horizontal="center" vertical="center"/>
    </xf>
    <xf numFmtId="1" fontId="5" fillId="3" borderId="5" xfId="0" applyNumberFormat="1" applyFont="1" applyFill="1" applyBorder="1" applyAlignment="1">
      <alignment horizontal="center" vertical="center"/>
    </xf>
    <xf numFmtId="9" fontId="9" fillId="4" borderId="0" xfId="0" applyNumberFormat="1" applyFont="1" applyFill="1" applyAlignment="1">
      <alignment horizontal="center" vertical="center"/>
    </xf>
    <xf numFmtId="9" fontId="9" fillId="4" borderId="0" xfId="4" applyFont="1" applyFill="1" applyBorder="1" applyAlignment="1">
      <alignment horizontal="center" vertical="center"/>
    </xf>
    <xf numFmtId="9" fontId="9" fillId="4" borderId="0" xfId="8" applyNumberFormat="1" applyFont="1" applyFill="1" applyAlignment="1">
      <alignment horizontal="center" vertical="center"/>
    </xf>
    <xf numFmtId="9" fontId="28" fillId="5" borderId="0" xfId="0" applyNumberFormat="1" applyFont="1" applyFill="1" applyAlignment="1">
      <alignment horizontal="center" vertical="center"/>
    </xf>
    <xf numFmtId="0" fontId="28" fillId="5" borderId="0" xfId="0" applyFont="1" applyFill="1" applyAlignment="1">
      <alignment vertical="center"/>
    </xf>
    <xf numFmtId="3" fontId="9" fillId="5" borderId="5" xfId="8" applyNumberFormat="1" applyFont="1" applyFill="1" applyBorder="1" applyAlignment="1">
      <alignment horizontal="center" vertical="center"/>
    </xf>
    <xf numFmtId="3" fontId="5" fillId="5" borderId="7" xfId="8" applyNumberFormat="1" applyFont="1" applyFill="1" applyBorder="1" applyAlignment="1">
      <alignment horizontal="center" vertical="center"/>
    </xf>
    <xf numFmtId="9" fontId="9" fillId="3" borderId="0" xfId="8" applyNumberFormat="1" applyFont="1" applyFill="1" applyAlignment="1">
      <alignment horizontal="center" vertical="center"/>
    </xf>
    <xf numFmtId="3" fontId="9" fillId="4" borderId="0" xfId="8" applyNumberFormat="1" applyFont="1" applyFill="1" applyAlignment="1">
      <alignment horizontal="center" vertical="center"/>
    </xf>
    <xf numFmtId="3" fontId="9" fillId="4" borderId="5" xfId="8" applyNumberFormat="1" applyFont="1" applyFill="1" applyBorder="1" applyAlignment="1">
      <alignment horizontal="center" vertical="center"/>
    </xf>
    <xf numFmtId="3" fontId="5" fillId="5" borderId="0" xfId="8" applyNumberFormat="1" applyFont="1" applyFill="1" applyAlignment="1">
      <alignment horizontal="center" vertical="center"/>
    </xf>
    <xf numFmtId="3" fontId="9" fillId="5" borderId="0" xfId="8" applyNumberFormat="1" applyFont="1" applyFill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17" fillId="6" borderId="0" xfId="0" applyFont="1" applyFill="1" applyAlignment="1">
      <alignment horizontal="center" vertical="center"/>
    </xf>
    <xf numFmtId="0" fontId="5" fillId="5" borderId="0" xfId="0" applyFont="1" applyFill="1" applyAlignment="1">
      <alignment vertical="center"/>
    </xf>
    <xf numFmtId="0" fontId="5" fillId="5" borderId="0" xfId="0" applyFont="1" applyFill="1" applyAlignment="1">
      <alignment horizontal="center" vertical="center"/>
    </xf>
    <xf numFmtId="0" fontId="16" fillId="4" borderId="4" xfId="0" applyFont="1" applyFill="1" applyBorder="1" applyAlignment="1">
      <alignment vertical="center"/>
    </xf>
    <xf numFmtId="0" fontId="9" fillId="4" borderId="4" xfId="0" applyFont="1" applyFill="1" applyBorder="1" applyAlignment="1">
      <alignment vertical="center"/>
    </xf>
    <xf numFmtId="0" fontId="0" fillId="0" borderId="4" xfId="0" applyBorder="1" applyAlignment="1">
      <alignment vertical="center"/>
    </xf>
    <xf numFmtId="1" fontId="9" fillId="3" borderId="0" xfId="0" applyNumberFormat="1" applyFont="1" applyFill="1" applyAlignment="1">
      <alignment horizontal="center" vertical="center"/>
    </xf>
    <xf numFmtId="1" fontId="9" fillId="3" borderId="5" xfId="0" applyNumberFormat="1" applyFont="1" applyFill="1" applyBorder="1" applyAlignment="1">
      <alignment horizontal="center" vertical="center"/>
    </xf>
    <xf numFmtId="0" fontId="36" fillId="0" borderId="0" xfId="0" applyFont="1"/>
  </cellXfs>
  <cellStyles count="17">
    <cellStyle name="Comma" xfId="1" builtinId="3"/>
    <cellStyle name="Comma 2" xfId="9" xr:uid="{00000000-0005-0000-0000-000001000000}"/>
    <cellStyle name="Comma 2 2" xfId="13" xr:uid="{00000000-0005-0000-0000-000002000000}"/>
    <cellStyle name="Comma 3" xfId="15" xr:uid="{D2F66C5F-BD27-4ED0-8FC9-46A8C46DBCD1}"/>
    <cellStyle name="Hyperlink" xfId="2" builtinId="8"/>
    <cellStyle name="Normal" xfId="0" builtinId="0"/>
    <cellStyle name="Normal 2" xfId="8" xr:uid="{00000000-0005-0000-0000-000005000000}"/>
    <cellStyle name="Normal 3" xfId="12" xr:uid="{00000000-0005-0000-0000-000006000000}"/>
    <cellStyle name="Normal 4" xfId="14" xr:uid="{787E00F8-0A5A-4B3B-A633-355398997C16}"/>
    <cellStyle name="Normal_2014" xfId="5" xr:uid="{00000000-0005-0000-0000-000007000000}"/>
    <cellStyle name="Normal_Sheet3" xfId="3" xr:uid="{00000000-0005-0000-0000-000008000000}"/>
    <cellStyle name="Normal_Spend" xfId="6" xr:uid="{00000000-0005-0000-0000-000009000000}"/>
    <cellStyle name="Normal_Visits" xfId="7" xr:uid="{00000000-0005-0000-0000-00000A000000}"/>
    <cellStyle name="Percent" xfId="4" builtinId="5"/>
    <cellStyle name="Percent 2" xfId="10" xr:uid="{00000000-0005-0000-0000-00000C000000}"/>
    <cellStyle name="Percent 3" xfId="16" xr:uid="{36E51E42-A14D-4573-B8CD-F19D5EB33020}"/>
    <cellStyle name="style1562249597408" xfId="11" xr:uid="{00000000-0005-0000-0000-00000D000000}"/>
  </cellStyles>
  <dxfs count="0"/>
  <tableStyles count="0" defaultTableStyle="TableStyleMedium2" defaultPivotStyle="PivotStyleLight16"/>
  <colors>
    <mruColors>
      <color rgb="FFC5D9F1"/>
      <color rgb="FFD9E1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F24"/>
  <sheetViews>
    <sheetView showGridLines="0" tabSelected="1" workbookViewId="0">
      <selection activeCell="F7" sqref="F7"/>
    </sheetView>
  </sheetViews>
  <sheetFormatPr defaultColWidth="9.140625" defaultRowHeight="14.25" x14ac:dyDescent="0.2"/>
  <cols>
    <col min="1" max="1" width="9.140625" style="3"/>
    <col min="2" max="2" width="42.42578125" style="3" bestFit="1" customWidth="1"/>
    <col min="3" max="3" width="9.140625" style="3"/>
    <col min="4" max="4" width="7.85546875" style="3" customWidth="1"/>
    <col min="5" max="5" width="5.85546875" style="3" customWidth="1"/>
    <col min="6" max="16384" width="9.140625" style="3"/>
  </cols>
  <sheetData>
    <row r="1" spans="1:6" ht="18" x14ac:dyDescent="0.25">
      <c r="A1" s="11" t="s">
        <v>95</v>
      </c>
    </row>
    <row r="2" spans="1:6" ht="15" x14ac:dyDescent="0.2">
      <c r="A2" s="10"/>
    </row>
    <row r="3" spans="1:6" ht="15" x14ac:dyDescent="0.25">
      <c r="A3" s="7" t="s">
        <v>97</v>
      </c>
    </row>
    <row r="4" spans="1:6" x14ac:dyDescent="0.2">
      <c r="A4" s="12" t="s">
        <v>98</v>
      </c>
    </row>
    <row r="5" spans="1:6" x14ac:dyDescent="0.2">
      <c r="A5" s="13"/>
      <c r="B5" s="1"/>
    </row>
    <row r="6" spans="1:6" s="6" customFormat="1" ht="15" x14ac:dyDescent="0.25">
      <c r="A6" s="20" t="s">
        <v>96</v>
      </c>
      <c r="B6" s="20" t="s">
        <v>858</v>
      </c>
    </row>
    <row r="7" spans="1:6" s="6" customFormat="1" ht="16.5" x14ac:dyDescent="0.3">
      <c r="A7" s="279">
        <v>2024</v>
      </c>
      <c r="B7" s="1" t="s">
        <v>1111</v>
      </c>
      <c r="F7" s="479" t="s">
        <v>1114</v>
      </c>
    </row>
    <row r="8" spans="1:6" s="6" customFormat="1" ht="16.5" x14ac:dyDescent="0.3">
      <c r="A8" s="279">
        <v>2023</v>
      </c>
      <c r="B8" s="1" t="s">
        <v>1094</v>
      </c>
      <c r="C8" s="3"/>
    </row>
    <row r="9" spans="1:6" s="6" customFormat="1" ht="16.5" x14ac:dyDescent="0.3">
      <c r="A9" s="279">
        <v>2022</v>
      </c>
      <c r="B9" s="1" t="s">
        <v>1092</v>
      </c>
      <c r="C9" s="3"/>
    </row>
    <row r="10" spans="1:6" s="6" customFormat="1" ht="16.5" x14ac:dyDescent="0.3">
      <c r="A10" s="279">
        <v>2019</v>
      </c>
      <c r="B10" s="1" t="s">
        <v>859</v>
      </c>
    </row>
    <row r="11" spans="1:6" s="6" customFormat="1" ht="16.5" x14ac:dyDescent="0.3">
      <c r="A11" s="279">
        <v>2018</v>
      </c>
      <c r="B11" s="1" t="s">
        <v>650</v>
      </c>
    </row>
    <row r="12" spans="1:6" s="6" customFormat="1" ht="16.5" x14ac:dyDescent="0.3">
      <c r="A12" s="279">
        <v>2017</v>
      </c>
      <c r="B12" s="1" t="s">
        <v>857</v>
      </c>
    </row>
    <row r="13" spans="1:6" s="6" customFormat="1" ht="16.5" x14ac:dyDescent="0.3">
      <c r="A13" s="279">
        <v>2016</v>
      </c>
      <c r="B13" s="1" t="s">
        <v>410</v>
      </c>
    </row>
    <row r="14" spans="1:6" s="6" customFormat="1" ht="16.5" x14ac:dyDescent="0.3">
      <c r="A14" s="279">
        <v>2015</v>
      </c>
      <c r="B14" s="1" t="s">
        <v>856</v>
      </c>
    </row>
    <row r="15" spans="1:6" s="6" customFormat="1" ht="16.5" x14ac:dyDescent="0.3">
      <c r="A15" s="279">
        <v>2014</v>
      </c>
      <c r="B15" s="1" t="s">
        <v>849</v>
      </c>
    </row>
    <row r="16" spans="1:6" x14ac:dyDescent="0.2">
      <c r="A16" s="21"/>
      <c r="B16" s="1"/>
    </row>
    <row r="17" spans="1:2" x14ac:dyDescent="0.2">
      <c r="A17" s="21"/>
      <c r="B17" s="1"/>
    </row>
    <row r="18" spans="1:2" x14ac:dyDescent="0.2">
      <c r="A18" s="1" t="s">
        <v>319</v>
      </c>
      <c r="B18" s="1"/>
    </row>
    <row r="19" spans="1:2" x14ac:dyDescent="0.2">
      <c r="A19" s="21"/>
      <c r="B19" s="1"/>
    </row>
    <row r="20" spans="1:2" x14ac:dyDescent="0.2">
      <c r="A20" s="21"/>
      <c r="B20" s="1"/>
    </row>
    <row r="21" spans="1:2" x14ac:dyDescent="0.2">
      <c r="A21" s="21"/>
      <c r="B21" s="1"/>
    </row>
    <row r="22" spans="1:2" x14ac:dyDescent="0.2">
      <c r="A22" s="1"/>
      <c r="B22" s="1"/>
    </row>
    <row r="24" spans="1:2" x14ac:dyDescent="0.2">
      <c r="A24" s="1"/>
    </row>
  </sheetData>
  <hyperlinks>
    <hyperlink ref="A15" location="'2014'!A1" display="'2014'!A1" xr:uid="{00000000-0004-0000-0000-000000000000}"/>
    <hyperlink ref="A14" location="'2015'!A1" display="'2015'!A1" xr:uid="{00000000-0004-0000-0000-000001000000}"/>
    <hyperlink ref="A13" location="'2016'!A1" display="'2016'!A1" xr:uid="{00000000-0004-0000-0000-000002000000}"/>
    <hyperlink ref="A12" location="'2017'!A1" display="'2017'!A1" xr:uid="{00000000-0004-0000-0000-000003000000}"/>
    <hyperlink ref="A11" location="'2018'!A1" display="'2018'!A1" xr:uid="{00000000-0004-0000-0000-000004000000}"/>
    <hyperlink ref="A10" location="'2019'!A1" display="'2019'!A1" xr:uid="{00000000-0004-0000-0000-000005000000}"/>
    <hyperlink ref="A9" location="'2022'!A1" display="'2022'!A1" xr:uid="{60B403CD-9214-4491-9529-52D1E1B92405}"/>
    <hyperlink ref="A8" location="'2023'!A1" display="'2023'!A1" xr:uid="{9CECE44F-1448-4E4D-AFDE-D5BADF4921F2}"/>
    <hyperlink ref="A7" location="'2024'!A1" display="'2024'!A1" xr:uid="{D70C04F2-E8F6-43A8-A22F-D7AE81D41E6E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4"/>
  <dimension ref="A1:M99"/>
  <sheetViews>
    <sheetView showGridLines="0" zoomScale="80" zoomScaleNormal="80" workbookViewId="0">
      <selection activeCell="C43" sqref="C43"/>
    </sheetView>
  </sheetViews>
  <sheetFormatPr defaultColWidth="9.140625" defaultRowHeight="12.75" x14ac:dyDescent="0.2"/>
  <cols>
    <col min="1" max="1" width="7.85546875" style="14" customWidth="1"/>
    <col min="2" max="2" width="40.85546875" style="14" customWidth="1"/>
    <col min="3" max="3" width="20.42578125" style="33" customWidth="1"/>
    <col min="4" max="4" width="13.140625" style="33" customWidth="1"/>
    <col min="5" max="5" width="11.85546875" style="33" customWidth="1"/>
    <col min="6" max="6" width="14.5703125" style="33" customWidth="1"/>
    <col min="7" max="7" width="7.28515625" style="14" customWidth="1"/>
    <col min="8" max="8" width="10.85546875" style="14" customWidth="1"/>
    <col min="9" max="9" width="37.140625" style="14" bestFit="1" customWidth="1"/>
    <col min="10" max="10" width="14.7109375" style="33" bestFit="1" customWidth="1"/>
    <col min="11" max="11" width="7.140625" style="33" bestFit="1" customWidth="1"/>
    <col min="12" max="12" width="8" style="33" bestFit="1" customWidth="1"/>
    <col min="13" max="13" width="11.42578125" style="33" bestFit="1" customWidth="1"/>
    <col min="14" max="14" width="2.85546875" style="14" customWidth="1"/>
    <col min="15" max="16384" width="9.140625" style="14"/>
  </cols>
  <sheetData>
    <row r="1" spans="1:13" x14ac:dyDescent="0.2">
      <c r="A1" s="13" t="s">
        <v>316</v>
      </c>
    </row>
    <row r="2" spans="1:13" x14ac:dyDescent="0.2">
      <c r="A2" s="13" t="s">
        <v>861</v>
      </c>
    </row>
    <row r="3" spans="1:13" x14ac:dyDescent="0.2">
      <c r="A3" s="32" t="s">
        <v>318</v>
      </c>
    </row>
    <row r="4" spans="1:13" x14ac:dyDescent="0.2">
      <c r="A4" s="34"/>
    </row>
    <row r="5" spans="1:13" ht="13.5" thickBot="1" x14ac:dyDescent="0.25"/>
    <row r="6" spans="1:13" ht="57" customHeight="1" x14ac:dyDescent="0.2">
      <c r="B6" s="148" t="s">
        <v>932</v>
      </c>
      <c r="C6" s="132" t="s">
        <v>195</v>
      </c>
      <c r="D6" s="37" t="s">
        <v>87</v>
      </c>
      <c r="E6" s="37" t="s">
        <v>88</v>
      </c>
      <c r="F6" s="38" t="s">
        <v>338</v>
      </c>
    </row>
    <row r="7" spans="1:13" x14ac:dyDescent="0.2">
      <c r="B7" s="16" t="s">
        <v>192</v>
      </c>
      <c r="C7" s="49">
        <f>D7/$D$31</f>
        <v>0.39124988410831618</v>
      </c>
      <c r="D7" s="158">
        <v>662.14781242569347</v>
      </c>
      <c r="E7" s="158">
        <v>2583.2289028186965</v>
      </c>
      <c r="F7" s="159">
        <v>253.8027770024822</v>
      </c>
    </row>
    <row r="8" spans="1:13" x14ac:dyDescent="0.2">
      <c r="B8" s="16" t="s">
        <v>194</v>
      </c>
      <c r="C8" s="49">
        <f t="shared" ref="C8:C10" si="0">D8/$D$31</f>
        <v>0.11609210292347583</v>
      </c>
      <c r="D8" s="44">
        <v>196.47323900394241</v>
      </c>
      <c r="E8" s="44">
        <v>605.10597863990051</v>
      </c>
      <c r="F8" s="45">
        <v>54.106677623931226</v>
      </c>
    </row>
    <row r="9" spans="1:13" x14ac:dyDescent="0.2">
      <c r="B9" s="16" t="s">
        <v>193</v>
      </c>
      <c r="C9" s="49">
        <f t="shared" si="0"/>
        <v>7.406905481270247E-2</v>
      </c>
      <c r="D9" s="44">
        <v>125.35380738692277</v>
      </c>
      <c r="E9" s="44">
        <v>527.56171946950667</v>
      </c>
      <c r="F9" s="45">
        <v>47.531822384726773</v>
      </c>
    </row>
    <row r="10" spans="1:13" x14ac:dyDescent="0.2">
      <c r="B10" s="16" t="s">
        <v>939</v>
      </c>
      <c r="C10" s="49">
        <f t="shared" si="0"/>
        <v>8.1087600193213996E-2</v>
      </c>
      <c r="D10" s="44">
        <v>137.23193095674233</v>
      </c>
      <c r="E10" s="44">
        <v>582.1089327973807</v>
      </c>
      <c r="F10" s="45">
        <v>36.070431322333313</v>
      </c>
    </row>
    <row r="11" spans="1:13" x14ac:dyDescent="0.2">
      <c r="B11" s="25" t="s">
        <v>938</v>
      </c>
      <c r="C11" s="46"/>
      <c r="D11" s="87">
        <f>SUM(D7:D10)</f>
        <v>1121.2067897733009</v>
      </c>
      <c r="E11" s="87">
        <f t="shared" ref="E11:F11" si="1">SUM(E7:E10)</f>
        <v>4298.0055337254844</v>
      </c>
      <c r="F11" s="86">
        <f t="shared" si="1"/>
        <v>391.51170833347351</v>
      </c>
    </row>
    <row r="12" spans="1:13" x14ac:dyDescent="0.2">
      <c r="B12" s="23" t="s">
        <v>862</v>
      </c>
      <c r="C12" s="178"/>
      <c r="D12" s="87">
        <v>571.18428641774051</v>
      </c>
      <c r="E12" s="87">
        <v>2768.1434642377917</v>
      </c>
      <c r="F12" s="86">
        <v>196.3076335276898</v>
      </c>
      <c r="I12" s="15"/>
      <c r="K12" s="57"/>
      <c r="L12" s="57"/>
      <c r="M12" s="57"/>
    </row>
    <row r="13" spans="1:13" x14ac:dyDescent="0.2">
      <c r="B13" s="23" t="s">
        <v>105</v>
      </c>
      <c r="C13" s="47"/>
      <c r="D13" s="87">
        <v>296.98319512038455</v>
      </c>
      <c r="E13" s="87">
        <v>1237.8363383652681</v>
      </c>
      <c r="F13" s="86">
        <v>120.32841975540761</v>
      </c>
      <c r="I13" s="15"/>
    </row>
    <row r="14" spans="1:13" ht="13.5" thickBot="1" x14ac:dyDescent="0.25">
      <c r="B14" s="24" t="s">
        <v>933</v>
      </c>
      <c r="C14" s="48"/>
      <c r="D14" s="84">
        <f>D11+D12+D13</f>
        <v>1989.3742713114261</v>
      </c>
      <c r="E14" s="84">
        <f>E11+E12+E13</f>
        <v>8303.9853363285438</v>
      </c>
      <c r="F14" s="83">
        <f>F11+F12+F13</f>
        <v>708.14776161657096</v>
      </c>
      <c r="I14" s="15"/>
    </row>
    <row r="15" spans="1:13" ht="16.5" x14ac:dyDescent="0.3">
      <c r="B15" s="1"/>
      <c r="C15" s="181"/>
      <c r="D15" s="146"/>
      <c r="E15" s="146"/>
      <c r="F15" s="146"/>
      <c r="I15" s="15"/>
    </row>
    <row r="16" spans="1:13" ht="17.25" thickBot="1" x14ac:dyDescent="0.35">
      <c r="B16" s="1"/>
      <c r="C16" s="181"/>
      <c r="D16" s="146"/>
      <c r="E16" s="146"/>
      <c r="F16" s="146"/>
      <c r="I16" s="15"/>
    </row>
    <row r="17" spans="2:9" ht="38.25" x14ac:dyDescent="0.2">
      <c r="B17" s="150" t="s">
        <v>934</v>
      </c>
      <c r="C17" s="132" t="s">
        <v>195</v>
      </c>
      <c r="D17" s="37" t="s">
        <v>87</v>
      </c>
      <c r="E17" s="37" t="s">
        <v>88</v>
      </c>
      <c r="F17" s="38" t="s">
        <v>338</v>
      </c>
      <c r="I17" s="15"/>
    </row>
    <row r="18" spans="2:9" x14ac:dyDescent="0.2">
      <c r="B18" s="149" t="s">
        <v>63</v>
      </c>
      <c r="C18" s="78">
        <f>D18/$D$31</f>
        <v>1.715291081182525E-2</v>
      </c>
      <c r="D18" s="75">
        <v>29.029433188633885</v>
      </c>
      <c r="E18" s="75">
        <v>117.51877669965236</v>
      </c>
      <c r="F18" s="76">
        <v>6.8835680003598361</v>
      </c>
      <c r="I18" s="15"/>
    </row>
    <row r="19" spans="2:9" x14ac:dyDescent="0.2">
      <c r="B19" s="149" t="s">
        <v>64</v>
      </c>
      <c r="C19" s="78">
        <f t="shared" ref="C19:C30" si="2">D19/$D$31</f>
        <v>7.6401320591641788E-3</v>
      </c>
      <c r="D19" s="75">
        <v>12.930091317850543</v>
      </c>
      <c r="E19" s="75">
        <v>46.428530559983997</v>
      </c>
      <c r="F19" s="76">
        <v>4.8992296371006887</v>
      </c>
      <c r="I19" s="15"/>
    </row>
    <row r="20" spans="2:9" x14ac:dyDescent="0.2">
      <c r="B20" s="149" t="s">
        <v>65</v>
      </c>
      <c r="C20" s="78">
        <f t="shared" si="2"/>
        <v>1.1431156973066828E-2</v>
      </c>
      <c r="D20" s="75">
        <v>19.345988051757299</v>
      </c>
      <c r="E20" s="75">
        <v>149.01523770826961</v>
      </c>
      <c r="F20" s="76">
        <v>7.2297313854186696</v>
      </c>
      <c r="I20" s="15"/>
    </row>
    <row r="21" spans="2:9" x14ac:dyDescent="0.2">
      <c r="B21" s="149" t="s">
        <v>74</v>
      </c>
      <c r="C21" s="78">
        <f t="shared" si="2"/>
        <v>5.4288963493910797E-2</v>
      </c>
      <c r="D21" s="75">
        <v>91.878157352755863</v>
      </c>
      <c r="E21" s="75">
        <v>566.28203326024573</v>
      </c>
      <c r="F21" s="76">
        <v>38.707447516729218</v>
      </c>
      <c r="I21" s="15"/>
    </row>
    <row r="22" spans="2:9" x14ac:dyDescent="0.2">
      <c r="B22" s="149" t="s">
        <v>66</v>
      </c>
      <c r="C22" s="78">
        <f t="shared" si="2"/>
        <v>2.1247485803026708E-2</v>
      </c>
      <c r="D22" s="75">
        <v>35.959055364538244</v>
      </c>
      <c r="E22" s="75">
        <v>158.22477013079819</v>
      </c>
      <c r="F22" s="76">
        <v>7.8773061961834756</v>
      </c>
      <c r="I22" s="15"/>
    </row>
    <row r="23" spans="2:9" x14ac:dyDescent="0.2">
      <c r="B23" s="149" t="s">
        <v>67</v>
      </c>
      <c r="C23" s="78">
        <f t="shared" si="2"/>
        <v>6.801511422578102E-2</v>
      </c>
      <c r="D23" s="75">
        <v>115.10817236182615</v>
      </c>
      <c r="E23" s="75">
        <v>472.7033667215025</v>
      </c>
      <c r="F23" s="76">
        <v>40.37661153132396</v>
      </c>
      <c r="I23" s="15"/>
    </row>
    <row r="24" spans="2:9" x14ac:dyDescent="0.2">
      <c r="B24" s="149" t="s">
        <v>68</v>
      </c>
      <c r="C24" s="78">
        <f t="shared" si="2"/>
        <v>0.45085251034963619</v>
      </c>
      <c r="D24" s="107">
        <v>763.01876519405346</v>
      </c>
      <c r="E24" s="107">
        <v>3087.0049845238564</v>
      </c>
      <c r="F24" s="106">
        <v>290.00724752874646</v>
      </c>
      <c r="I24" s="15"/>
    </row>
    <row r="25" spans="2:9" x14ac:dyDescent="0.2">
      <c r="B25" s="183" t="s">
        <v>192</v>
      </c>
      <c r="C25" s="50">
        <f t="shared" si="2"/>
        <v>0.39124988410831618</v>
      </c>
      <c r="D25" s="44">
        <v>662.14781242569347</v>
      </c>
      <c r="E25" s="44">
        <v>2583.2289028186965</v>
      </c>
      <c r="F25" s="45">
        <v>253.8027770024822</v>
      </c>
      <c r="I25" s="15"/>
    </row>
    <row r="26" spans="2:9" x14ac:dyDescent="0.2">
      <c r="B26" s="149" t="s">
        <v>69</v>
      </c>
      <c r="C26" s="78">
        <f t="shared" si="2"/>
        <v>2.6085784123642878E-2</v>
      </c>
      <c r="D26" s="75">
        <v>44.147348266299154</v>
      </c>
      <c r="E26" s="75">
        <v>189.06961876282213</v>
      </c>
      <c r="F26" s="76">
        <v>18.773239154306108</v>
      </c>
      <c r="I26" s="15"/>
    </row>
    <row r="27" spans="2:9" x14ac:dyDescent="0.2">
      <c r="B27" s="149" t="s">
        <v>70</v>
      </c>
      <c r="C27" s="78">
        <f t="shared" si="2"/>
        <v>0.2621983419667322</v>
      </c>
      <c r="D27" s="107">
        <v>443.74213413658458</v>
      </c>
      <c r="E27" s="107">
        <v>1697.7927467987645</v>
      </c>
      <c r="F27" s="106">
        <v>136.99452958866158</v>
      </c>
      <c r="I27" s="15"/>
    </row>
    <row r="28" spans="2:9" x14ac:dyDescent="0.2">
      <c r="B28" s="68" t="s">
        <v>194</v>
      </c>
      <c r="C28" s="50">
        <f t="shared" si="2"/>
        <v>0.11609210292347583</v>
      </c>
      <c r="D28" s="44">
        <v>196.47323900394241</v>
      </c>
      <c r="E28" s="44">
        <v>605.10597863990051</v>
      </c>
      <c r="F28" s="45">
        <v>54.106677623931226</v>
      </c>
      <c r="I28" s="15"/>
    </row>
    <row r="29" spans="2:9" x14ac:dyDescent="0.2">
      <c r="B29" s="68" t="s">
        <v>193</v>
      </c>
      <c r="C29" s="50">
        <f t="shared" si="2"/>
        <v>7.406905481270247E-2</v>
      </c>
      <c r="D29" s="44">
        <v>125.35380738692277</v>
      </c>
      <c r="E29" s="44">
        <v>527.56171946950667</v>
      </c>
      <c r="F29" s="45">
        <v>47.531822384726773</v>
      </c>
      <c r="I29" s="15"/>
    </row>
    <row r="30" spans="2:9" x14ac:dyDescent="0.2">
      <c r="B30" s="149" t="s">
        <v>939</v>
      </c>
      <c r="C30" s="78">
        <f t="shared" si="2"/>
        <v>8.1087600193213996E-2</v>
      </c>
      <c r="D30" s="75">
        <v>137.23193095674233</v>
      </c>
      <c r="E30" s="75">
        <v>582.1089327973807</v>
      </c>
      <c r="F30" s="76">
        <v>36.070431322333313</v>
      </c>
      <c r="I30" s="15"/>
    </row>
    <row r="31" spans="2:9" x14ac:dyDescent="0.2">
      <c r="B31" s="23" t="s">
        <v>324</v>
      </c>
      <c r="C31" s="46"/>
      <c r="D31" s="87">
        <f>D18+D19+D20+D21+D22+D23+D24+D26+D27+D30</f>
        <v>1692.3910761910415</v>
      </c>
      <c r="E31" s="87">
        <f t="shared" ref="E31:F31" si="3">E18+E19+E20+E21+E22+E23+E24+E26+E27+E30</f>
        <v>7066.1489979632761</v>
      </c>
      <c r="F31" s="86">
        <f t="shared" si="3"/>
        <v>587.81934186116325</v>
      </c>
      <c r="I31" s="15"/>
    </row>
    <row r="32" spans="2:9" x14ac:dyDescent="0.2">
      <c r="B32" s="23" t="s">
        <v>105</v>
      </c>
      <c r="C32" s="47"/>
      <c r="D32" s="87">
        <f>D13</f>
        <v>296.98319512038455</v>
      </c>
      <c r="E32" s="87">
        <f t="shared" ref="E32:F32" si="4">E13</f>
        <v>1237.8363383652681</v>
      </c>
      <c r="F32" s="86">
        <f t="shared" si="4"/>
        <v>120.32841975540761</v>
      </c>
      <c r="I32" s="15"/>
    </row>
    <row r="33" spans="2:9" ht="13.5" thickBot="1" x14ac:dyDescent="0.25">
      <c r="B33" s="24" t="s">
        <v>933</v>
      </c>
      <c r="C33" s="48"/>
      <c r="D33" s="84">
        <f>D31+D32</f>
        <v>1989.3742713114261</v>
      </c>
      <c r="E33" s="84">
        <f t="shared" ref="E33:F33" si="5">E31+E32</f>
        <v>8303.9853363285438</v>
      </c>
      <c r="F33" s="83">
        <f t="shared" si="5"/>
        <v>708.14776161657085</v>
      </c>
      <c r="I33" s="15"/>
    </row>
    <row r="34" spans="2:9" x14ac:dyDescent="0.2">
      <c r="B34" s="1"/>
      <c r="C34" s="50"/>
      <c r="D34" s="44"/>
      <c r="E34" s="44"/>
      <c r="F34" s="44"/>
      <c r="I34" s="15"/>
    </row>
    <row r="35" spans="2:9" x14ac:dyDescent="0.2">
      <c r="B35" s="1"/>
      <c r="C35" s="50"/>
      <c r="D35" s="44"/>
      <c r="E35" s="44"/>
      <c r="F35" s="44"/>
      <c r="I35" s="15"/>
    </row>
    <row r="36" spans="2:9" x14ac:dyDescent="0.2">
      <c r="B36" s="1"/>
      <c r="C36" s="50"/>
      <c r="D36" s="44"/>
      <c r="E36" s="44"/>
      <c r="F36" s="44"/>
      <c r="I36" s="15"/>
    </row>
    <row r="37" spans="2:9" x14ac:dyDescent="0.2">
      <c r="B37" s="1"/>
      <c r="C37" s="50"/>
      <c r="D37" s="44"/>
      <c r="E37" s="44"/>
      <c r="F37" s="44"/>
      <c r="I37" s="15"/>
    </row>
    <row r="38" spans="2:9" x14ac:dyDescent="0.2">
      <c r="B38" s="1"/>
      <c r="C38" s="50"/>
      <c r="D38" s="44"/>
      <c r="E38" s="44"/>
      <c r="F38" s="44"/>
      <c r="I38" s="15"/>
    </row>
    <row r="39" spans="2:9" x14ac:dyDescent="0.2">
      <c r="B39" s="1"/>
      <c r="C39" s="50"/>
      <c r="D39" s="44"/>
      <c r="E39" s="44"/>
      <c r="F39" s="44"/>
      <c r="I39" s="15"/>
    </row>
    <row r="40" spans="2:9" x14ac:dyDescent="0.2">
      <c r="B40" s="1"/>
      <c r="C40" s="50"/>
      <c r="D40" s="44"/>
      <c r="E40" s="44"/>
      <c r="F40" s="44"/>
      <c r="I40" s="15"/>
    </row>
    <row r="41" spans="2:9" x14ac:dyDescent="0.2">
      <c r="B41" s="1"/>
      <c r="C41" s="50"/>
      <c r="D41" s="44"/>
      <c r="E41" s="44"/>
      <c r="F41" s="44"/>
      <c r="I41" s="15"/>
    </row>
    <row r="42" spans="2:9" x14ac:dyDescent="0.2">
      <c r="I42" s="15"/>
    </row>
    <row r="43" spans="2:9" x14ac:dyDescent="0.2">
      <c r="I43" s="15"/>
    </row>
    <row r="44" spans="2:9" x14ac:dyDescent="0.2">
      <c r="I44" s="15"/>
    </row>
    <row r="45" spans="2:9" x14ac:dyDescent="0.2">
      <c r="I45" s="15"/>
    </row>
    <row r="46" spans="2:9" x14ac:dyDescent="0.2">
      <c r="I46" s="15"/>
    </row>
    <row r="47" spans="2:9" x14ac:dyDescent="0.2">
      <c r="I47" s="15"/>
    </row>
    <row r="99" spans="7:7" x14ac:dyDescent="0.2">
      <c r="G99" s="32"/>
    </row>
  </sheetData>
  <sortState xmlns:xlrd2="http://schemas.microsoft.com/office/spreadsheetml/2017/richdata2" ref="B24:F36">
    <sortCondition descending="1" ref="D32:D44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E18AA1-6575-480B-B6B7-F2A605D8DFF8}">
  <dimension ref="A1:BN117"/>
  <sheetViews>
    <sheetView zoomScale="80" zoomScaleNormal="80" workbookViewId="0"/>
  </sheetViews>
  <sheetFormatPr defaultColWidth="8.85546875" defaultRowHeight="16.5" x14ac:dyDescent="0.3"/>
  <cols>
    <col min="1" max="1" width="4.85546875" style="251" customWidth="1"/>
    <col min="2" max="2" width="40.42578125" style="253" customWidth="1"/>
    <col min="3" max="3" width="21.85546875" style="253" customWidth="1"/>
    <col min="4" max="4" width="14.28515625" style="253" customWidth="1"/>
    <col min="5" max="5" width="14.5703125" style="253" customWidth="1"/>
    <col min="6" max="6" width="18.140625" style="253" customWidth="1"/>
    <col min="7" max="7" width="8.85546875" style="251" customWidth="1"/>
    <col min="8" max="8" width="35.7109375" style="251" bestFit="1" customWidth="1"/>
    <col min="9" max="12" width="17" style="251" customWidth="1"/>
    <col min="13" max="13" width="8.85546875" style="251"/>
    <col min="14" max="14" width="34.42578125" style="251" bestFit="1" customWidth="1"/>
    <col min="15" max="15" width="21" style="251" customWidth="1"/>
    <col min="16" max="16" width="18.85546875" style="251" customWidth="1"/>
    <col min="17" max="17" width="19.140625" style="251" customWidth="1"/>
    <col min="18" max="18" width="21" style="251" customWidth="1"/>
    <col min="19" max="19" width="8.85546875" style="251"/>
    <col min="20" max="20" width="33.140625" style="251" bestFit="1" customWidth="1"/>
    <col min="21" max="21" width="23.7109375" style="251" customWidth="1"/>
    <col min="22" max="22" width="15.5703125" style="251" customWidth="1"/>
    <col min="23" max="23" width="14.140625" style="251" customWidth="1"/>
    <col min="24" max="24" width="16.5703125" style="253" customWidth="1"/>
    <col min="25" max="25" width="8.85546875" style="253"/>
    <col min="26" max="26" width="33.140625" style="253" bestFit="1" customWidth="1"/>
    <col min="27" max="27" width="23.42578125" style="253" customWidth="1"/>
    <col min="28" max="30" width="13.7109375" style="253" customWidth="1"/>
    <col min="31" max="31" width="8.85546875" style="253"/>
    <col min="32" max="32" width="31.85546875" style="253" customWidth="1"/>
    <col min="33" max="33" width="23.5703125" style="253" customWidth="1"/>
    <col min="34" max="36" width="14.42578125" style="253" customWidth="1"/>
    <col min="37" max="37" width="8.85546875" style="253"/>
    <col min="38" max="38" width="43.28515625" style="253" customWidth="1"/>
    <col min="39" max="42" width="18.7109375" style="253" customWidth="1"/>
    <col min="43" max="16384" width="8.85546875" style="253"/>
  </cols>
  <sheetData>
    <row r="1" spans="1:42" s="251" customFormat="1" x14ac:dyDescent="0.3">
      <c r="A1" s="250" t="s">
        <v>1110</v>
      </c>
    </row>
    <row r="2" spans="1:42" s="251" customFormat="1" x14ac:dyDescent="0.3">
      <c r="A2" s="250" t="s">
        <v>1109</v>
      </c>
    </row>
    <row r="3" spans="1:42" s="251" customFormat="1" ht="17.25" thickBot="1" x14ac:dyDescent="0.35">
      <c r="A3" s="252" t="s">
        <v>318</v>
      </c>
    </row>
    <row r="4" spans="1:42" s="251" customFormat="1" x14ac:dyDescent="0.25">
      <c r="A4" s="479" t="s">
        <v>1115</v>
      </c>
    </row>
    <row r="5" spans="1:42" s="251" customFormat="1" ht="17.25" thickBot="1" x14ac:dyDescent="0.3">
      <c r="A5" s="479"/>
    </row>
    <row r="6" spans="1:42" s="251" customFormat="1" ht="75" x14ac:dyDescent="0.3">
      <c r="A6" s="252"/>
      <c r="B6" s="150" t="s">
        <v>156</v>
      </c>
      <c r="C6" s="144" t="s">
        <v>155</v>
      </c>
      <c r="D6" s="8" t="s">
        <v>87</v>
      </c>
      <c r="E6" s="8" t="s">
        <v>88</v>
      </c>
      <c r="F6" s="9" t="s">
        <v>338</v>
      </c>
      <c r="H6" s="150" t="s">
        <v>737</v>
      </c>
      <c r="I6" s="144" t="s">
        <v>135</v>
      </c>
      <c r="J6" s="8" t="s">
        <v>87</v>
      </c>
      <c r="K6" s="8" t="s">
        <v>88</v>
      </c>
      <c r="L6" s="9" t="s">
        <v>89</v>
      </c>
      <c r="N6" s="242" t="s">
        <v>647</v>
      </c>
      <c r="O6" s="144" t="s">
        <v>106</v>
      </c>
      <c r="P6" s="432" t="s">
        <v>87</v>
      </c>
      <c r="Q6" s="432" t="s">
        <v>88</v>
      </c>
      <c r="R6" s="433" t="s">
        <v>338</v>
      </c>
      <c r="T6" s="150" t="s">
        <v>831</v>
      </c>
      <c r="U6" s="144" t="s">
        <v>313</v>
      </c>
      <c r="V6" s="8" t="s">
        <v>87</v>
      </c>
      <c r="W6" s="8" t="s">
        <v>88</v>
      </c>
      <c r="X6" s="9" t="s">
        <v>338</v>
      </c>
      <c r="Z6" s="242" t="s">
        <v>707</v>
      </c>
      <c r="AA6" s="144" t="s">
        <v>726</v>
      </c>
      <c r="AB6" s="432" t="s">
        <v>87</v>
      </c>
      <c r="AC6" s="432" t="s">
        <v>88</v>
      </c>
      <c r="AD6" s="433" t="s">
        <v>338</v>
      </c>
      <c r="AF6" s="148" t="s">
        <v>932</v>
      </c>
      <c r="AG6" s="144" t="s">
        <v>195</v>
      </c>
      <c r="AH6" s="8" t="s">
        <v>87</v>
      </c>
      <c r="AI6" s="8" t="s">
        <v>88</v>
      </c>
      <c r="AJ6" s="9" t="s">
        <v>338</v>
      </c>
      <c r="AL6" s="242" t="s">
        <v>725</v>
      </c>
      <c r="AM6" s="144" t="s">
        <v>727</v>
      </c>
      <c r="AN6" s="432" t="s">
        <v>87</v>
      </c>
      <c r="AO6" s="432" t="s">
        <v>88</v>
      </c>
      <c r="AP6" s="433" t="s">
        <v>338</v>
      </c>
    </row>
    <row r="7" spans="1:42" s="251" customFormat="1" x14ac:dyDescent="0.3">
      <c r="A7" s="252"/>
      <c r="B7" s="133" t="s">
        <v>41</v>
      </c>
      <c r="C7" s="164">
        <v>0.30142671721117087</v>
      </c>
      <c r="D7" s="223">
        <v>367.19993372561817</v>
      </c>
      <c r="E7" s="223">
        <v>3728.8963535735161</v>
      </c>
      <c r="F7" s="224">
        <v>496.69711940002077</v>
      </c>
      <c r="H7" s="133" t="s">
        <v>140</v>
      </c>
      <c r="I7" s="164">
        <v>0.50720468084255832</v>
      </c>
      <c r="J7" s="409">
        <v>173.51963497701522</v>
      </c>
      <c r="K7" s="409">
        <v>958.33999848394103</v>
      </c>
      <c r="L7" s="410">
        <v>148.54158196199393</v>
      </c>
      <c r="N7" s="426" t="s">
        <v>107</v>
      </c>
      <c r="O7" s="428">
        <v>0.33165525556975334</v>
      </c>
      <c r="P7" s="429">
        <v>124.92433356065975</v>
      </c>
      <c r="Q7" s="429">
        <v>1676.3178209406767</v>
      </c>
      <c r="R7" s="430">
        <v>173.69379557352991</v>
      </c>
      <c r="T7" s="446" t="s">
        <v>269</v>
      </c>
      <c r="U7" s="424">
        <v>4.5464695598803236E-2</v>
      </c>
      <c r="V7" s="223">
        <v>27.101438651482336</v>
      </c>
      <c r="W7" s="223">
        <v>631.34846700570859</v>
      </c>
      <c r="X7" s="224">
        <v>37.0988472919855</v>
      </c>
      <c r="Z7" s="426" t="s">
        <v>663</v>
      </c>
      <c r="AA7" s="428">
        <v>0.10697315418588893</v>
      </c>
      <c r="AB7" s="429">
        <v>312.34268853117243</v>
      </c>
      <c r="AC7" s="429">
        <v>1033.497522157026</v>
      </c>
      <c r="AD7" s="430">
        <v>105.85769414736927</v>
      </c>
      <c r="AF7" s="442" t="s">
        <v>192</v>
      </c>
      <c r="AG7" s="424">
        <v>0.3782444349626598</v>
      </c>
      <c r="AH7" s="429">
        <v>737.53299287902166</v>
      </c>
      <c r="AI7" s="429">
        <v>3355.3051922975437</v>
      </c>
      <c r="AJ7" s="430">
        <v>423.22164697751197</v>
      </c>
      <c r="AL7" s="426" t="s">
        <v>682</v>
      </c>
      <c r="AM7" s="428">
        <v>2.7184087856787956E-2</v>
      </c>
      <c r="AN7" s="429">
        <v>39.011606801089151</v>
      </c>
      <c r="AO7" s="429">
        <v>266.68940441276084</v>
      </c>
      <c r="AP7" s="430">
        <v>9.9242463179845402</v>
      </c>
    </row>
    <row r="8" spans="1:42" s="251" customFormat="1" x14ac:dyDescent="0.3">
      <c r="A8" s="252"/>
      <c r="B8" s="133" t="s">
        <v>49</v>
      </c>
      <c r="C8" s="164">
        <v>0.20694786801440679</v>
      </c>
      <c r="D8" s="223">
        <v>252.10520196293973</v>
      </c>
      <c r="E8" s="223">
        <v>3266.7435255115361</v>
      </c>
      <c r="F8" s="224">
        <v>306.62000881691739</v>
      </c>
      <c r="H8" s="133" t="s">
        <v>137</v>
      </c>
      <c r="I8" s="164">
        <v>7.3553316927211745E-2</v>
      </c>
      <c r="J8" s="409">
        <v>25.163302285296236</v>
      </c>
      <c r="K8" s="409">
        <v>206.2125068525319</v>
      </c>
      <c r="L8" s="410">
        <v>12.894412183073021</v>
      </c>
      <c r="N8" s="426" t="s">
        <v>108</v>
      </c>
      <c r="O8" s="428">
        <v>3.3152106157397596E-2</v>
      </c>
      <c r="P8" s="429">
        <v>12.487378681005412</v>
      </c>
      <c r="Q8" s="429">
        <v>79.169541173175645</v>
      </c>
      <c r="R8" s="430">
        <v>14.645081873094433</v>
      </c>
      <c r="T8" s="446" t="s">
        <v>270</v>
      </c>
      <c r="U8" s="424">
        <v>8.8028252094460527E-3</v>
      </c>
      <c r="V8" s="223">
        <v>5.2473512520295902</v>
      </c>
      <c r="W8" s="223">
        <v>337.77462719578767</v>
      </c>
      <c r="X8" s="224">
        <v>1.7751413999811072</v>
      </c>
      <c r="Z8" s="426" t="s">
        <v>664</v>
      </c>
      <c r="AA8" s="428">
        <v>0.49036481829397943</v>
      </c>
      <c r="AB8" s="429">
        <v>1431.7785324053323</v>
      </c>
      <c r="AC8" s="429">
        <v>3943.4480693690575</v>
      </c>
      <c r="AD8" s="430">
        <v>522.3555993025609</v>
      </c>
      <c r="AF8" s="442" t="s">
        <v>194</v>
      </c>
      <c r="AG8" s="424">
        <v>9.3710974470043187E-2</v>
      </c>
      <c r="AH8" s="429">
        <v>182.72558451077688</v>
      </c>
      <c r="AI8" s="429">
        <v>787.13615349495035</v>
      </c>
      <c r="AJ8" s="430">
        <v>116.26781691809875</v>
      </c>
      <c r="AL8" s="426" t="s">
        <v>683</v>
      </c>
      <c r="AM8" s="428">
        <v>0.10129703100864547</v>
      </c>
      <c r="AN8" s="429">
        <v>145.37033446352126</v>
      </c>
      <c r="AO8" s="429">
        <v>712.63552552936915</v>
      </c>
      <c r="AP8" s="430">
        <v>45.547951310707255</v>
      </c>
    </row>
    <row r="9" spans="1:42" s="251" customFormat="1" x14ac:dyDescent="0.3">
      <c r="A9" s="252"/>
      <c r="B9" s="133" t="s">
        <v>46</v>
      </c>
      <c r="C9" s="164">
        <v>0.12585824477510071</v>
      </c>
      <c r="D9" s="223">
        <v>153.32130996159381</v>
      </c>
      <c r="E9" s="223">
        <v>2820.0396570954103</v>
      </c>
      <c r="F9" s="224">
        <v>258.00000870759231</v>
      </c>
      <c r="H9" s="133" t="s">
        <v>139</v>
      </c>
      <c r="I9" s="164">
        <v>0.11313243142450471</v>
      </c>
      <c r="J9" s="409">
        <v>38.703700786499326</v>
      </c>
      <c r="K9" s="409">
        <v>200.37482185589553</v>
      </c>
      <c r="L9" s="410">
        <v>48.855817294592121</v>
      </c>
      <c r="N9" s="426" t="s">
        <v>109</v>
      </c>
      <c r="O9" s="428">
        <v>1.358598774578283E-2</v>
      </c>
      <c r="P9" s="429">
        <v>5.1174236994663058</v>
      </c>
      <c r="Q9" s="429">
        <v>62.514232775206999</v>
      </c>
      <c r="R9" s="430">
        <v>9.8585567700188879</v>
      </c>
      <c r="T9" s="446" t="s">
        <v>271</v>
      </c>
      <c r="U9" s="424">
        <v>0.10524010830327714</v>
      </c>
      <c r="V9" s="223">
        <v>62.733474870811619</v>
      </c>
      <c r="W9" s="223">
        <v>1250.5233551875579</v>
      </c>
      <c r="X9" s="224">
        <v>90.690397493894267</v>
      </c>
      <c r="Z9" s="426" t="s">
        <v>665</v>
      </c>
      <c r="AA9" s="428">
        <v>5.0189031156518578E-2</v>
      </c>
      <c r="AB9" s="429">
        <v>146.54309340978253</v>
      </c>
      <c r="AC9" s="429">
        <v>502.41657021487129</v>
      </c>
      <c r="AD9" s="430">
        <v>50.795328191358884</v>
      </c>
      <c r="AF9" s="442" t="s">
        <v>193</v>
      </c>
      <c r="AG9" s="424">
        <v>7.943144310428632E-2</v>
      </c>
      <c r="AH9" s="429">
        <v>154.88214642784459</v>
      </c>
      <c r="AI9" s="429">
        <v>935.42362757003798</v>
      </c>
      <c r="AJ9" s="430">
        <v>102.00485312448932</v>
      </c>
      <c r="AL9" s="426" t="s">
        <v>684</v>
      </c>
      <c r="AM9" s="428">
        <v>9.5473361630201328E-2</v>
      </c>
      <c r="AN9" s="429">
        <v>137.0128460265982</v>
      </c>
      <c r="AO9" s="429">
        <v>547.55957373435388</v>
      </c>
      <c r="AP9" s="430">
        <v>38.404722301623174</v>
      </c>
    </row>
    <row r="10" spans="1:42" s="251" customFormat="1" x14ac:dyDescent="0.3">
      <c r="A10" s="252"/>
      <c r="B10" s="133" t="s">
        <v>43</v>
      </c>
      <c r="C10" s="164">
        <v>0.16177250164493981</v>
      </c>
      <c r="D10" s="223">
        <v>197.07228487325307</v>
      </c>
      <c r="E10" s="223">
        <v>2371.6293125156467</v>
      </c>
      <c r="F10" s="224">
        <v>254.33337179385634</v>
      </c>
      <c r="H10" s="133" t="s">
        <v>138</v>
      </c>
      <c r="I10" s="164">
        <v>6.7096548871303022E-2</v>
      </c>
      <c r="J10" s="409">
        <v>22.954379381959878</v>
      </c>
      <c r="K10" s="409">
        <v>127.06777959951138</v>
      </c>
      <c r="L10" s="410">
        <v>14.135564884330304</v>
      </c>
      <c r="N10" s="426" t="s">
        <v>110</v>
      </c>
      <c r="O10" s="428">
        <v>8.1404597253296115E-3</v>
      </c>
      <c r="P10" s="429">
        <v>3.0662607903414063</v>
      </c>
      <c r="Q10" s="429">
        <v>17.038440249355357</v>
      </c>
      <c r="R10" s="430">
        <v>2.702557803282907</v>
      </c>
      <c r="T10" s="446" t="s">
        <v>832</v>
      </c>
      <c r="U10" s="424">
        <v>1.6254852529852089E-2</v>
      </c>
      <c r="V10" s="223">
        <v>9.6894938550578331</v>
      </c>
      <c r="W10" s="223">
        <v>1214.6846225046252</v>
      </c>
      <c r="X10" s="224">
        <v>41.602868302750011</v>
      </c>
      <c r="Z10" s="426" t="s">
        <v>666</v>
      </c>
      <c r="AA10" s="428">
        <v>1.9820221713737096E-2</v>
      </c>
      <c r="AB10" s="429">
        <v>57.871541551396042</v>
      </c>
      <c r="AC10" s="429">
        <v>163.71072803734779</v>
      </c>
      <c r="AD10" s="430">
        <v>17.870682932392633</v>
      </c>
      <c r="AF10" s="442" t="s">
        <v>939</v>
      </c>
      <c r="AG10" s="424">
        <v>6.892981485669479E-2</v>
      </c>
      <c r="AH10" s="429">
        <v>134.4051833964819</v>
      </c>
      <c r="AI10" s="429">
        <v>663.49043038085074</v>
      </c>
      <c r="AJ10" s="430">
        <v>70.908642639306976</v>
      </c>
      <c r="AL10" s="426" t="s">
        <v>685</v>
      </c>
      <c r="AM10" s="428">
        <v>0.10412419377654665</v>
      </c>
      <c r="AN10" s="429">
        <v>149.42756687260868</v>
      </c>
      <c r="AO10" s="429">
        <v>687.40765143159979</v>
      </c>
      <c r="AP10" s="430">
        <v>37.233622945388326</v>
      </c>
    </row>
    <row r="11" spans="1:42" s="251" customFormat="1" x14ac:dyDescent="0.3">
      <c r="A11" s="252"/>
      <c r="B11" s="133" t="s">
        <v>44</v>
      </c>
      <c r="C11" s="164">
        <v>0.14009628627571222</v>
      </c>
      <c r="D11" s="223">
        <v>170.66618218718492</v>
      </c>
      <c r="E11" s="223">
        <v>2165.7403278261072</v>
      </c>
      <c r="F11" s="224">
        <v>197.89688709471054</v>
      </c>
      <c r="H11" s="133" t="s">
        <v>136</v>
      </c>
      <c r="I11" s="164">
        <v>1.7245490372680292E-2</v>
      </c>
      <c r="J11" s="409">
        <v>5.8998493261066658</v>
      </c>
      <c r="K11" s="409">
        <v>42.694471679255869</v>
      </c>
      <c r="L11" s="410">
        <v>5.1854419583863622</v>
      </c>
      <c r="N11" s="426" t="s">
        <v>111</v>
      </c>
      <c r="O11" s="428">
        <v>3.8052642525690003E-2</v>
      </c>
      <c r="P11" s="429">
        <v>14.333259997877681</v>
      </c>
      <c r="Q11" s="429">
        <v>183.63259567647938</v>
      </c>
      <c r="R11" s="430">
        <v>30.125213191879851</v>
      </c>
      <c r="T11" s="446" t="s">
        <v>833</v>
      </c>
      <c r="U11" s="424">
        <v>6.376658831367725E-2</v>
      </c>
      <c r="V11" s="223">
        <v>38.011170171409766</v>
      </c>
      <c r="W11" s="223">
        <v>624.55832568748474</v>
      </c>
      <c r="X11" s="224">
        <v>47.928639883117874</v>
      </c>
      <c r="Z11" s="426" t="s">
        <v>667</v>
      </c>
      <c r="AA11" s="428">
        <v>2.8950515601503926E-2</v>
      </c>
      <c r="AB11" s="429">
        <v>84.530384713384507</v>
      </c>
      <c r="AC11" s="429">
        <v>313.92092664665785</v>
      </c>
      <c r="AD11" s="430">
        <v>24.988471765557012</v>
      </c>
      <c r="AF11" s="234" t="s">
        <v>938</v>
      </c>
      <c r="AG11" s="471"/>
      <c r="AH11" s="412">
        <v>1209.5459072141252</v>
      </c>
      <c r="AI11" s="412">
        <v>5741.3554037433823</v>
      </c>
      <c r="AJ11" s="413">
        <v>712.40295965940697</v>
      </c>
      <c r="AL11" s="426" t="s">
        <v>71</v>
      </c>
      <c r="AM11" s="428">
        <v>4.9562197731859596E-2</v>
      </c>
      <c r="AN11" s="429">
        <v>71.126203693104145</v>
      </c>
      <c r="AO11" s="429">
        <v>330.92097199285655</v>
      </c>
      <c r="AP11" s="430">
        <v>17.076324174413589</v>
      </c>
    </row>
    <row r="12" spans="1:42" s="251" customFormat="1" x14ac:dyDescent="0.3">
      <c r="A12" s="252"/>
      <c r="B12" s="133" t="s">
        <v>935</v>
      </c>
      <c r="C12" s="164">
        <v>3.5794103612577677E-2</v>
      </c>
      <c r="D12" s="223">
        <v>43.604603453576452</v>
      </c>
      <c r="E12" s="223">
        <v>499.44745357322802</v>
      </c>
      <c r="F12" s="224">
        <v>61.656590140830517</v>
      </c>
      <c r="H12" s="234" t="s">
        <v>938</v>
      </c>
      <c r="I12" s="411"/>
      <c r="J12" s="412">
        <v>266.24086675687732</v>
      </c>
      <c r="K12" s="412">
        <v>1534.6895784711357</v>
      </c>
      <c r="L12" s="413">
        <v>229.61281828237574</v>
      </c>
      <c r="N12" s="426" t="s">
        <v>112</v>
      </c>
      <c r="O12" s="428">
        <v>0.31416319472919341</v>
      </c>
      <c r="P12" s="429">
        <v>118.33561227127292</v>
      </c>
      <c r="Q12" s="429">
        <v>2263.6296046566695</v>
      </c>
      <c r="R12" s="430">
        <v>197.42412261113779</v>
      </c>
      <c r="T12" s="446" t="s">
        <v>272</v>
      </c>
      <c r="U12" s="424">
        <v>2.31628608842189E-2</v>
      </c>
      <c r="V12" s="223">
        <v>13.807347546895324</v>
      </c>
      <c r="W12" s="223">
        <v>792.51460431773251</v>
      </c>
      <c r="X12" s="224">
        <v>13.684940786682127</v>
      </c>
      <c r="Z12" s="426" t="s">
        <v>668</v>
      </c>
      <c r="AA12" s="428">
        <v>2.02720976159729E-2</v>
      </c>
      <c r="AB12" s="429">
        <v>59.190939256931756</v>
      </c>
      <c r="AC12" s="429">
        <v>213.42308741758313</v>
      </c>
      <c r="AD12" s="430">
        <v>20.815373698042844</v>
      </c>
      <c r="AF12" s="443" t="s">
        <v>862</v>
      </c>
      <c r="AG12" s="472"/>
      <c r="AH12" s="412">
        <v>740.3386772129553</v>
      </c>
      <c r="AI12" s="412">
        <v>4157.9934826818353</v>
      </c>
      <c r="AJ12" s="413">
        <v>451.82952261216769</v>
      </c>
      <c r="AL12" s="426" t="s">
        <v>80</v>
      </c>
      <c r="AM12" s="428">
        <v>1.996148917003112E-2</v>
      </c>
      <c r="AN12" s="429">
        <v>28.646529203701132</v>
      </c>
      <c r="AO12" s="429">
        <v>138.02472749821933</v>
      </c>
      <c r="AP12" s="430">
        <v>5.6397754107071441</v>
      </c>
    </row>
    <row r="13" spans="1:42" s="251" customFormat="1" x14ac:dyDescent="0.3">
      <c r="A13" s="252"/>
      <c r="B13" s="133" t="s">
        <v>47</v>
      </c>
      <c r="C13" s="164">
        <v>1.1682570503478422E-2</v>
      </c>
      <c r="D13" s="223">
        <v>14.231781291028694</v>
      </c>
      <c r="E13" s="223">
        <v>254.36916043022532</v>
      </c>
      <c r="F13" s="224">
        <v>51.258013618500925</v>
      </c>
      <c r="H13" s="414" t="s">
        <v>655</v>
      </c>
      <c r="I13" s="415"/>
      <c r="J13" s="412">
        <v>75.868820970704064</v>
      </c>
      <c r="K13" s="412">
        <v>361.29094455628427</v>
      </c>
      <c r="L13" s="413">
        <v>46.720453739038966</v>
      </c>
      <c r="N13" s="426" t="s">
        <v>114</v>
      </c>
      <c r="O13" s="428">
        <v>9.4452016153399199E-3</v>
      </c>
      <c r="P13" s="429">
        <v>3.5577169284273378</v>
      </c>
      <c r="Q13" s="429">
        <v>129.98908441802894</v>
      </c>
      <c r="R13" s="430">
        <v>4.5392065560813029</v>
      </c>
      <c r="T13" s="446" t="s">
        <v>834</v>
      </c>
      <c r="U13" s="424">
        <v>0.22406258226996151</v>
      </c>
      <c r="V13" s="223">
        <v>133.56337807839452</v>
      </c>
      <c r="W13" s="223">
        <v>3257.9691574109274</v>
      </c>
      <c r="X13" s="224">
        <v>185.07953639015645</v>
      </c>
      <c r="Z13" s="234" t="s">
        <v>938</v>
      </c>
      <c r="AA13" s="461"/>
      <c r="AB13" s="412">
        <v>2092.2571798679996</v>
      </c>
      <c r="AC13" s="412">
        <v>6170.4169038425425</v>
      </c>
      <c r="AD13" s="413">
        <v>742.68315003728162</v>
      </c>
      <c r="AF13" s="443" t="s">
        <v>105</v>
      </c>
      <c r="AG13" s="473"/>
      <c r="AH13" s="412">
        <v>17.638017759858489</v>
      </c>
      <c r="AI13" s="412">
        <v>53.061990977836992</v>
      </c>
      <c r="AJ13" s="413">
        <v>6.2379474402429365</v>
      </c>
      <c r="AL13" s="426" t="s">
        <v>686</v>
      </c>
      <c r="AM13" s="428">
        <v>8.6632533927978803E-2</v>
      </c>
      <c r="AN13" s="429">
        <v>124.32546449913009</v>
      </c>
      <c r="AO13" s="429">
        <v>485.49973834909645</v>
      </c>
      <c r="AP13" s="430">
        <v>29.101249965105691</v>
      </c>
    </row>
    <row r="14" spans="1:42" s="251" customFormat="1" ht="17.25" thickBot="1" x14ac:dyDescent="0.35">
      <c r="A14" s="252"/>
      <c r="B14" s="133" t="s">
        <v>42</v>
      </c>
      <c r="C14" s="164">
        <v>1.6421707962613712E-2</v>
      </c>
      <c r="D14" s="223">
        <v>20.005028523429566</v>
      </c>
      <c r="E14" s="223">
        <v>248.69610241824833</v>
      </c>
      <c r="F14" s="224">
        <v>26.676142998433697</v>
      </c>
      <c r="H14" s="414" t="s">
        <v>105</v>
      </c>
      <c r="I14" s="415"/>
      <c r="J14" s="412">
        <v>10.233157654660619</v>
      </c>
      <c r="K14" s="412">
        <v>60.90037073499041</v>
      </c>
      <c r="L14" s="413">
        <v>10.355591046343116</v>
      </c>
      <c r="N14" s="426" t="s">
        <v>115</v>
      </c>
      <c r="O14" s="428">
        <v>1.456587395248304E-2</v>
      </c>
      <c r="P14" s="429">
        <v>5.4865166937172622</v>
      </c>
      <c r="Q14" s="429">
        <v>61.26238437543897</v>
      </c>
      <c r="R14" s="430">
        <v>11.061710970553099</v>
      </c>
      <c r="T14" s="446" t="s">
        <v>273</v>
      </c>
      <c r="U14" s="424">
        <v>5.2587324697107925E-2</v>
      </c>
      <c r="V14" s="223">
        <v>31.347227455356979</v>
      </c>
      <c r="W14" s="223">
        <v>595.15207006798505</v>
      </c>
      <c r="X14" s="224">
        <v>42.731857031331394</v>
      </c>
      <c r="Z14" s="414" t="s">
        <v>655</v>
      </c>
      <c r="AA14" s="462"/>
      <c r="AB14" s="412">
        <v>827.56593751348635</v>
      </c>
      <c r="AC14" s="412">
        <v>3659.8155016474097</v>
      </c>
      <c r="AD14" s="413">
        <v>298.66867689908617</v>
      </c>
      <c r="AF14" s="444" t="s">
        <v>933</v>
      </c>
      <c r="AG14" s="470"/>
      <c r="AH14" s="418">
        <v>1967.5226021869389</v>
      </c>
      <c r="AI14" s="418">
        <v>9952.4108774030537</v>
      </c>
      <c r="AJ14" s="419">
        <v>1170.4704297118176</v>
      </c>
      <c r="AL14" s="426" t="s">
        <v>687</v>
      </c>
      <c r="AM14" s="428">
        <v>2.5878712318932372E-2</v>
      </c>
      <c r="AN14" s="429">
        <v>37.138275700966688</v>
      </c>
      <c r="AO14" s="429">
        <v>291.10466263053252</v>
      </c>
      <c r="AP14" s="430">
        <v>11.100024011913648</v>
      </c>
    </row>
    <row r="15" spans="1:42" s="251" customFormat="1" ht="17.25" thickBot="1" x14ac:dyDescent="0.35">
      <c r="A15" s="252"/>
      <c r="B15" s="134" t="s">
        <v>104</v>
      </c>
      <c r="C15" s="135"/>
      <c r="D15" s="136">
        <v>1218.2063259786241</v>
      </c>
      <c r="E15" s="136">
        <v>15355.561892943921</v>
      </c>
      <c r="F15" s="137">
        <v>1653.1381425708626</v>
      </c>
      <c r="H15" s="416" t="s">
        <v>331</v>
      </c>
      <c r="I15" s="417"/>
      <c r="J15" s="418">
        <v>352.34284538224199</v>
      </c>
      <c r="K15" s="418">
        <v>1956.8808937624106</v>
      </c>
      <c r="L15" s="419">
        <v>286.68886306775784</v>
      </c>
      <c r="N15" s="426" t="s">
        <v>608</v>
      </c>
      <c r="O15" s="428">
        <v>0.16327820298890219</v>
      </c>
      <c r="P15" s="429">
        <v>61.501876876124967</v>
      </c>
      <c r="Q15" s="429">
        <v>629.94106143134684</v>
      </c>
      <c r="R15" s="430">
        <v>85.664565309909761</v>
      </c>
      <c r="T15" s="446" t="s">
        <v>274</v>
      </c>
      <c r="U15" s="424">
        <v>1.3073027503671438E-3</v>
      </c>
      <c r="V15" s="223">
        <v>0.77928126035714396</v>
      </c>
      <c r="W15" s="223">
        <v>46.467275207048537</v>
      </c>
      <c r="X15" s="224">
        <v>3.7696035951650839</v>
      </c>
      <c r="Z15" s="414" t="s">
        <v>105</v>
      </c>
      <c r="AA15" s="462"/>
      <c r="AB15" s="412">
        <v>18.220943229958444</v>
      </c>
      <c r="AC15" s="412">
        <v>32.730965037726236</v>
      </c>
      <c r="AD15" s="413">
        <v>5.0367290015967034</v>
      </c>
      <c r="AL15" s="426" t="s">
        <v>688</v>
      </c>
      <c r="AM15" s="428">
        <v>0.18469231914226383</v>
      </c>
      <c r="AN15" s="429">
        <v>265.05006059124105</v>
      </c>
      <c r="AO15" s="429">
        <v>1060.7721819852554</v>
      </c>
      <c r="AP15" s="430">
        <v>76.548956973091975</v>
      </c>
    </row>
    <row r="16" spans="1:42" s="251" customFormat="1" ht="17.25" thickBot="1" x14ac:dyDescent="0.35">
      <c r="A16" s="252"/>
      <c r="B16" s="134" t="s">
        <v>105</v>
      </c>
      <c r="C16" s="135"/>
      <c r="D16" s="138">
        <v>8.3635918956249231</v>
      </c>
      <c r="E16" s="136">
        <v>146.23683022045765</v>
      </c>
      <c r="F16" s="139">
        <v>12.357257591786993</v>
      </c>
      <c r="N16" s="426" t="s">
        <v>604</v>
      </c>
      <c r="O16" s="428">
        <v>4.8850993289420289E-2</v>
      </c>
      <c r="P16" s="429">
        <v>18.400666589688893</v>
      </c>
      <c r="Q16" s="429">
        <v>198.2992473543508</v>
      </c>
      <c r="R16" s="430">
        <v>23.215638878412424</v>
      </c>
      <c r="T16" s="446" t="s">
        <v>835</v>
      </c>
      <c r="U16" s="424">
        <v>3.7973922600394255E-2</v>
      </c>
      <c r="V16" s="223">
        <v>22.636199806379299</v>
      </c>
      <c r="W16" s="223">
        <v>357.28522816624593</v>
      </c>
      <c r="X16" s="224">
        <v>14.911492858094539</v>
      </c>
      <c r="Z16" s="416" t="s">
        <v>669</v>
      </c>
      <c r="AA16" s="441"/>
      <c r="AB16" s="418">
        <v>2938.0440606114444</v>
      </c>
      <c r="AC16" s="418">
        <v>9862.9633705276792</v>
      </c>
      <c r="AD16" s="419">
        <v>1046.3885559379646</v>
      </c>
      <c r="AL16" s="426" t="s">
        <v>689</v>
      </c>
      <c r="AM16" s="428">
        <v>7.4482215157408646E-2</v>
      </c>
      <c r="AN16" s="429">
        <v>106.88866614552944</v>
      </c>
      <c r="AO16" s="429">
        <v>682.12233354036448</v>
      </c>
      <c r="AP16" s="430">
        <v>30.04333816192241</v>
      </c>
    </row>
    <row r="17" spans="1:42" s="251" customFormat="1" ht="17.25" thickBot="1" x14ac:dyDescent="0.35">
      <c r="A17" s="252"/>
      <c r="B17" s="140" t="s">
        <v>335</v>
      </c>
      <c r="C17" s="141"/>
      <c r="D17" s="225">
        <v>1226.5699178742491</v>
      </c>
      <c r="E17" s="225">
        <v>15501.798723164378</v>
      </c>
      <c r="F17" s="226">
        <v>1665.4954001626495</v>
      </c>
      <c r="N17" s="426" t="s">
        <v>601</v>
      </c>
      <c r="O17" s="428">
        <v>1.1002762699711401E-2</v>
      </c>
      <c r="P17" s="429">
        <v>4.1444022806942868</v>
      </c>
      <c r="Q17" s="429">
        <v>29.62033506867926</v>
      </c>
      <c r="R17" s="430">
        <v>17.831246193588935</v>
      </c>
      <c r="T17" s="446" t="s">
        <v>836</v>
      </c>
      <c r="U17" s="424">
        <v>0.2505602441239036</v>
      </c>
      <c r="V17" s="223">
        <v>149.35859561332154</v>
      </c>
      <c r="W17" s="223">
        <v>3312.0228800767864</v>
      </c>
      <c r="X17" s="224">
        <v>194.33201910542476</v>
      </c>
      <c r="AL17" s="234" t="s">
        <v>938</v>
      </c>
      <c r="AM17" s="462"/>
      <c r="AN17" s="412">
        <v>1103.9975539974898</v>
      </c>
      <c r="AO17" s="412">
        <v>5202.736771104408</v>
      </c>
      <c r="AP17" s="413">
        <v>300.62021157285778</v>
      </c>
    </row>
    <row r="18" spans="1:42" s="251" customFormat="1" x14ac:dyDescent="0.3">
      <c r="A18" s="252"/>
      <c r="N18" s="426" t="s">
        <v>598</v>
      </c>
      <c r="O18" s="428">
        <v>4.5551147196784807E-3</v>
      </c>
      <c r="P18" s="429">
        <v>1.7157716064852315</v>
      </c>
      <c r="Q18" s="429">
        <v>29.636035662371668</v>
      </c>
      <c r="R18" s="430">
        <v>5.0609065400414952</v>
      </c>
      <c r="T18" s="446" t="s">
        <v>277</v>
      </c>
      <c r="U18" s="424">
        <v>4.0476888071189633E-2</v>
      </c>
      <c r="V18" s="223">
        <v>24.128213868281986</v>
      </c>
      <c r="W18" s="223">
        <v>691.7410100764688</v>
      </c>
      <c r="X18" s="224">
        <v>16.202391648265536</v>
      </c>
      <c r="AL18" s="414" t="s">
        <v>655</v>
      </c>
      <c r="AM18" s="462"/>
      <c r="AN18" s="412">
        <v>331.09223112280927</v>
      </c>
      <c r="AO18" s="412">
        <v>1886.0149433443867</v>
      </c>
      <c r="AP18" s="413">
        <v>81.990770008769886</v>
      </c>
    </row>
    <row r="19" spans="1:42" s="251" customFormat="1" x14ac:dyDescent="0.3">
      <c r="A19" s="252"/>
      <c r="N19" s="426" t="s">
        <v>595</v>
      </c>
      <c r="O19" s="428">
        <v>9.5522042813178006E-3</v>
      </c>
      <c r="P19" s="429">
        <v>3.5980215414615468</v>
      </c>
      <c r="Q19" s="429">
        <v>34.640219637831621</v>
      </c>
      <c r="R19" s="430">
        <v>6.0920757717685881</v>
      </c>
      <c r="T19" s="447" t="s">
        <v>938</v>
      </c>
      <c r="U19" s="450"/>
      <c r="V19" s="412">
        <v>518.4031724297779</v>
      </c>
      <c r="W19" s="412">
        <v>13112.041622904359</v>
      </c>
      <c r="X19" s="413">
        <v>689.80773578684875</v>
      </c>
      <c r="AL19" s="414" t="s">
        <v>105</v>
      </c>
      <c r="AM19" s="462"/>
      <c r="AN19" s="412">
        <v>16.959464278923555</v>
      </c>
      <c r="AO19" s="412">
        <v>150.74431801172648</v>
      </c>
      <c r="AP19" s="413">
        <v>7.3391232434055667</v>
      </c>
    </row>
    <row r="20" spans="1:42" s="251" customFormat="1" ht="17.25" thickBot="1" x14ac:dyDescent="0.35">
      <c r="A20" s="252"/>
      <c r="N20" s="234" t="s">
        <v>938</v>
      </c>
      <c r="O20" s="431"/>
      <c r="P20" s="412">
        <v>376.66924151722304</v>
      </c>
      <c r="Q20" s="412">
        <v>5395.6906034196109</v>
      </c>
      <c r="R20" s="413">
        <v>581.91467804329943</v>
      </c>
      <c r="T20" s="448" t="s">
        <v>837</v>
      </c>
      <c r="U20" s="451"/>
      <c r="V20" s="412">
        <v>77.695367207111772</v>
      </c>
      <c r="W20" s="412">
        <v>3026.5372802486468</v>
      </c>
      <c r="X20" s="413">
        <v>109.42190629069445</v>
      </c>
      <c r="AL20" s="416" t="s">
        <v>690</v>
      </c>
      <c r="AM20" s="441"/>
      <c r="AN20" s="418">
        <v>1452.0492493992226</v>
      </c>
      <c r="AO20" s="418">
        <v>7239.4960324605208</v>
      </c>
      <c r="AP20" s="419">
        <v>389.95010482503324</v>
      </c>
    </row>
    <row r="21" spans="1:42" s="251" customFormat="1" x14ac:dyDescent="0.3">
      <c r="A21" s="252"/>
      <c r="N21" s="414" t="s">
        <v>105</v>
      </c>
      <c r="O21" s="431"/>
      <c r="P21" s="412">
        <v>86.361464304438485</v>
      </c>
      <c r="Q21" s="412">
        <v>1229.1596773085221</v>
      </c>
      <c r="R21" s="413">
        <v>141.85064418869035</v>
      </c>
      <c r="T21" s="448" t="s">
        <v>105</v>
      </c>
      <c r="U21" s="452"/>
      <c r="V21" s="412">
        <v>6.8495238406744017</v>
      </c>
      <c r="W21" s="412">
        <v>850.66820926066498</v>
      </c>
      <c r="X21" s="413">
        <v>7.2191489835407943</v>
      </c>
    </row>
    <row r="22" spans="1:42" s="251" customFormat="1" ht="17.25" thickBot="1" x14ac:dyDescent="0.35">
      <c r="A22" s="252"/>
      <c r="N22" s="416" t="s">
        <v>334</v>
      </c>
      <c r="O22" s="427"/>
      <c r="P22" s="418">
        <v>463.03070582166151</v>
      </c>
      <c r="Q22" s="418">
        <v>6624.8502807281329</v>
      </c>
      <c r="R22" s="419">
        <v>723.76532223198978</v>
      </c>
      <c r="T22" s="449" t="s">
        <v>328</v>
      </c>
      <c r="U22" s="445"/>
      <c r="V22" s="418">
        <v>602.94806347756401</v>
      </c>
      <c r="W22" s="418">
        <v>16989.247112413672</v>
      </c>
      <c r="X22" s="419">
        <v>806.44879106108397</v>
      </c>
    </row>
    <row r="23" spans="1:42" s="251" customFormat="1" x14ac:dyDescent="0.3">
      <c r="A23" s="252"/>
    </row>
    <row r="24" spans="1:42" s="251" customFormat="1" x14ac:dyDescent="0.3">
      <c r="A24" s="252"/>
    </row>
    <row r="25" spans="1:42" s="251" customFormat="1" x14ac:dyDescent="0.3">
      <c r="A25" s="252"/>
    </row>
    <row r="26" spans="1:42" s="251" customFormat="1" x14ac:dyDescent="0.3">
      <c r="A26" s="252"/>
    </row>
    <row r="27" spans="1:42" s="251" customFormat="1" ht="17.25" thickBot="1" x14ac:dyDescent="0.35">
      <c r="A27" s="252"/>
    </row>
    <row r="28" spans="1:42" s="251" customFormat="1" ht="75" x14ac:dyDescent="0.3">
      <c r="A28" s="252"/>
      <c r="H28" s="150" t="s">
        <v>738</v>
      </c>
      <c r="I28" s="144" t="s">
        <v>135</v>
      </c>
      <c r="J28" s="8" t="s">
        <v>87</v>
      </c>
      <c r="K28" s="8" t="s">
        <v>88</v>
      </c>
      <c r="L28" s="9" t="s">
        <v>338</v>
      </c>
      <c r="N28" s="113" t="s">
        <v>588</v>
      </c>
      <c r="O28" s="144" t="s">
        <v>106</v>
      </c>
      <c r="P28" s="432" t="s">
        <v>87</v>
      </c>
      <c r="Q28" s="432" t="s">
        <v>88</v>
      </c>
      <c r="R28" s="433" t="s">
        <v>338</v>
      </c>
      <c r="T28" s="148" t="s">
        <v>838</v>
      </c>
      <c r="U28" s="144" t="s">
        <v>313</v>
      </c>
      <c r="V28" s="8" t="s">
        <v>87</v>
      </c>
      <c r="W28" s="8" t="s">
        <v>88</v>
      </c>
      <c r="X28" s="9" t="s">
        <v>338</v>
      </c>
      <c r="Z28" s="113" t="s">
        <v>676</v>
      </c>
      <c r="AA28" s="144" t="s">
        <v>726</v>
      </c>
      <c r="AB28" s="432" t="s">
        <v>87</v>
      </c>
      <c r="AC28" s="432" t="s">
        <v>88</v>
      </c>
      <c r="AD28" s="433" t="s">
        <v>338</v>
      </c>
      <c r="AF28" s="150" t="s">
        <v>934</v>
      </c>
      <c r="AG28" s="144" t="s">
        <v>195</v>
      </c>
      <c r="AH28" s="8" t="s">
        <v>87</v>
      </c>
      <c r="AI28" s="8" t="s">
        <v>88</v>
      </c>
      <c r="AJ28" s="9" t="s">
        <v>338</v>
      </c>
      <c r="AL28" s="113" t="s">
        <v>708</v>
      </c>
      <c r="AM28" s="144" t="s">
        <v>727</v>
      </c>
      <c r="AN28" s="432" t="s">
        <v>87</v>
      </c>
      <c r="AO28" s="432" t="s">
        <v>88</v>
      </c>
      <c r="AP28" s="433" t="s">
        <v>338</v>
      </c>
    </row>
    <row r="29" spans="1:42" s="251" customFormat="1" x14ac:dyDescent="0.3">
      <c r="A29" s="252"/>
      <c r="H29" s="229" t="s">
        <v>140</v>
      </c>
      <c r="I29" s="420">
        <v>0.51066941361657237</v>
      </c>
      <c r="J29" s="421">
        <v>174.70495362439269</v>
      </c>
      <c r="K29" s="421">
        <v>958.74629982506326</v>
      </c>
      <c r="L29" s="422">
        <v>148.66436353629067</v>
      </c>
      <c r="N29" s="434" t="s">
        <v>584</v>
      </c>
      <c r="O29" s="420">
        <v>0.37446361598120931</v>
      </c>
      <c r="P29" s="435">
        <v>141.04892620743877</v>
      </c>
      <c r="Q29" s="435">
        <v>2528.5768958827075</v>
      </c>
      <c r="R29" s="436">
        <v>241.4048759181106</v>
      </c>
      <c r="T29" s="453" t="s">
        <v>936</v>
      </c>
      <c r="U29" s="454">
        <v>5.2587324697107925E-2</v>
      </c>
      <c r="V29" s="456">
        <v>31.347227455356979</v>
      </c>
      <c r="W29" s="456">
        <v>595.15207006798505</v>
      </c>
      <c r="X29" s="457">
        <v>42.731857031331394</v>
      </c>
      <c r="Z29" s="434" t="s">
        <v>0</v>
      </c>
      <c r="AA29" s="465">
        <v>4.7727675554745125E-3</v>
      </c>
      <c r="AB29" s="435">
        <v>13.935637042362799</v>
      </c>
      <c r="AC29" s="435">
        <v>160.11534503955164</v>
      </c>
      <c r="AD29" s="436">
        <v>7.7790331116504685</v>
      </c>
      <c r="AF29" s="453" t="s">
        <v>63</v>
      </c>
      <c r="AG29" s="420">
        <v>1.3474196188364844E-2</v>
      </c>
      <c r="AH29" s="477">
        <v>26.273127435238731</v>
      </c>
      <c r="AI29" s="477">
        <v>177.47181334306413</v>
      </c>
      <c r="AJ29" s="478">
        <v>14.988517701326966</v>
      </c>
      <c r="AL29" s="434" t="s">
        <v>691</v>
      </c>
      <c r="AM29" s="465">
        <v>8.0215521970668335E-2</v>
      </c>
      <c r="AN29" s="438">
        <v>115.11647618819902</v>
      </c>
      <c r="AO29" s="438">
        <v>718.34785062044284</v>
      </c>
      <c r="AP29" s="439">
        <v>33.511177883410781</v>
      </c>
    </row>
    <row r="30" spans="1:42" s="251" customFormat="1" x14ac:dyDescent="0.3">
      <c r="A30" s="252"/>
      <c r="H30" s="423" t="s">
        <v>140</v>
      </c>
      <c r="I30" s="424">
        <v>0.50720468084255832</v>
      </c>
      <c r="J30" s="409">
        <v>173.51963497701522</v>
      </c>
      <c r="K30" s="409">
        <v>958.33999848394103</v>
      </c>
      <c r="L30" s="410">
        <v>148.54158196199393</v>
      </c>
      <c r="N30" s="437" t="s">
        <v>110</v>
      </c>
      <c r="O30" s="424">
        <v>8.1404597253296115E-3</v>
      </c>
      <c r="P30" s="429">
        <v>3.0662607903414063</v>
      </c>
      <c r="Q30" s="429">
        <v>17.038440249355357</v>
      </c>
      <c r="R30" s="430">
        <v>2.702557803282907</v>
      </c>
      <c r="T30" s="455" t="s">
        <v>273</v>
      </c>
      <c r="U30" s="458">
        <v>5.2587324697107925E-2</v>
      </c>
      <c r="V30" s="223">
        <v>31.347227455356979</v>
      </c>
      <c r="W30" s="223">
        <v>595.15207006798505</v>
      </c>
      <c r="X30" s="224">
        <v>42.731857031331394</v>
      </c>
      <c r="Z30" s="434" t="s">
        <v>1</v>
      </c>
      <c r="AA30" s="465">
        <v>1.1001205136920869E-2</v>
      </c>
      <c r="AB30" s="435">
        <v>32.121573077837496</v>
      </c>
      <c r="AC30" s="435">
        <v>159.5316394031876</v>
      </c>
      <c r="AD30" s="436">
        <v>7.9843873052135717</v>
      </c>
      <c r="AF30" s="453" t="s">
        <v>64</v>
      </c>
      <c r="AG30" s="420">
        <v>7.7595956607993738E-3</v>
      </c>
      <c r="AH30" s="477">
        <v>15.130315960379962</v>
      </c>
      <c r="AI30" s="477">
        <v>65.802043380653302</v>
      </c>
      <c r="AJ30" s="478">
        <v>7.9636126590566549</v>
      </c>
      <c r="AL30" s="437" t="s">
        <v>689</v>
      </c>
      <c r="AM30" s="460">
        <v>7.4482215157408646E-2</v>
      </c>
      <c r="AN30" s="429">
        <v>106.88866614552944</v>
      </c>
      <c r="AO30" s="429">
        <v>682.12233354036448</v>
      </c>
      <c r="AP30" s="430">
        <v>30.04333816192241</v>
      </c>
    </row>
    <row r="31" spans="1:42" s="251" customFormat="1" x14ac:dyDescent="0.3">
      <c r="A31" s="252"/>
      <c r="H31" s="229" t="s">
        <v>740</v>
      </c>
      <c r="I31" s="420">
        <v>9.0280709756392394E-2</v>
      </c>
      <c r="J31" s="421">
        <v>30.885905422583814</v>
      </c>
      <c r="K31" s="421">
        <v>159.41496968610954</v>
      </c>
      <c r="L31" s="422">
        <v>28.17340065762324</v>
      </c>
      <c r="N31" s="437" t="s">
        <v>111</v>
      </c>
      <c r="O31" s="424">
        <v>3.805264252569001E-2</v>
      </c>
      <c r="P31" s="429">
        <v>14.333259997877681</v>
      </c>
      <c r="Q31" s="429">
        <v>183.63259567647938</v>
      </c>
      <c r="R31" s="430">
        <v>30.125213191879851</v>
      </c>
      <c r="T31" s="453" t="s">
        <v>839</v>
      </c>
      <c r="U31" s="454">
        <v>0</v>
      </c>
      <c r="V31" s="456">
        <v>0</v>
      </c>
      <c r="W31" s="456">
        <v>0</v>
      </c>
      <c r="X31" s="457">
        <v>0</v>
      </c>
      <c r="Z31" s="434" t="s">
        <v>2</v>
      </c>
      <c r="AA31" s="465">
        <v>1.3290339900487141E-2</v>
      </c>
      <c r="AB31" s="435">
        <v>38.805441679299896</v>
      </c>
      <c r="AC31" s="435">
        <v>186.13987703172447</v>
      </c>
      <c r="AD31" s="436">
        <v>12.792058502518698</v>
      </c>
      <c r="AF31" s="453" t="s">
        <v>65</v>
      </c>
      <c r="AG31" s="420">
        <v>1.3770965471800827E-2</v>
      </c>
      <c r="AH31" s="477">
        <v>26.851793286142026</v>
      </c>
      <c r="AI31" s="477">
        <v>165.53872406635728</v>
      </c>
      <c r="AJ31" s="478">
        <v>16.424626450727278</v>
      </c>
      <c r="AL31" s="434" t="s">
        <v>692</v>
      </c>
      <c r="AM31" s="465">
        <v>5.5361977346443249E-2</v>
      </c>
      <c r="AN31" s="438">
        <v>79.449408173942089</v>
      </c>
      <c r="AO31" s="438">
        <v>484.12675934497753</v>
      </c>
      <c r="AP31" s="439">
        <v>21.230113676444901</v>
      </c>
    </row>
    <row r="32" spans="1:42" s="251" customFormat="1" x14ac:dyDescent="0.3">
      <c r="A32" s="252"/>
      <c r="H32" s="229" t="s">
        <v>141</v>
      </c>
      <c r="I32" s="420">
        <v>1.726002429060125E-2</v>
      </c>
      <c r="J32" s="421">
        <v>5.9048215202280634</v>
      </c>
      <c r="K32" s="421">
        <v>36.042978892629975</v>
      </c>
      <c r="L32" s="422">
        <v>2.0827592655280536</v>
      </c>
      <c r="N32" s="437" t="s">
        <v>112</v>
      </c>
      <c r="O32" s="424">
        <v>0.31416319472919346</v>
      </c>
      <c r="P32" s="429">
        <v>118.33561227127292</v>
      </c>
      <c r="Q32" s="429">
        <v>2263.6296046566695</v>
      </c>
      <c r="R32" s="430">
        <v>197.42412261113779</v>
      </c>
      <c r="T32" s="453" t="s">
        <v>840</v>
      </c>
      <c r="U32" s="454">
        <v>0</v>
      </c>
      <c r="V32" s="456">
        <v>0</v>
      </c>
      <c r="W32" s="456">
        <v>0</v>
      </c>
      <c r="X32" s="457">
        <v>0</v>
      </c>
      <c r="Z32" s="434" t="s">
        <v>670</v>
      </c>
      <c r="AA32" s="465">
        <v>0.11891510234249054</v>
      </c>
      <c r="AB32" s="435">
        <v>347.21106482538903</v>
      </c>
      <c r="AC32" s="435">
        <v>1203.5929140225139</v>
      </c>
      <c r="AD32" s="436">
        <v>121.6350341950461</v>
      </c>
      <c r="AF32" s="453" t="s">
        <v>74</v>
      </c>
      <c r="AG32" s="420">
        <v>4.4875441259665354E-2</v>
      </c>
      <c r="AH32" s="477">
        <v>87.501931131584428</v>
      </c>
      <c r="AI32" s="477">
        <v>656.82277123237054</v>
      </c>
      <c r="AJ32" s="478">
        <v>60.367636207310909</v>
      </c>
      <c r="AL32" s="437" t="s">
        <v>682</v>
      </c>
      <c r="AM32" s="460">
        <v>2.7184087856787956E-2</v>
      </c>
      <c r="AN32" s="429">
        <v>39.011606801089151</v>
      </c>
      <c r="AO32" s="429">
        <v>266.68940441276084</v>
      </c>
      <c r="AP32" s="430">
        <v>9.9242463179845402</v>
      </c>
    </row>
    <row r="33" spans="1:42" s="251" customFormat="1" x14ac:dyDescent="0.3">
      <c r="A33" s="252"/>
      <c r="H33" s="229" t="s">
        <v>739</v>
      </c>
      <c r="I33" s="420">
        <v>4.4492924443971377E-2</v>
      </c>
      <c r="J33" s="421">
        <v>15.221460487613921</v>
      </c>
      <c r="K33" s="421">
        <v>69.848399368667401</v>
      </c>
      <c r="L33" s="422">
        <v>8.4541849285722996</v>
      </c>
      <c r="N33" s="437" t="s">
        <v>598</v>
      </c>
      <c r="O33" s="424">
        <v>4.5551147196784816E-3</v>
      </c>
      <c r="P33" s="429">
        <v>1.7157716064852315</v>
      </c>
      <c r="Q33" s="429">
        <v>29.636035662371668</v>
      </c>
      <c r="R33" s="430">
        <v>5.0609065400414952</v>
      </c>
      <c r="T33" s="453" t="s">
        <v>76</v>
      </c>
      <c r="U33" s="454">
        <v>4.1981240283519936E-3</v>
      </c>
      <c r="V33" s="456">
        <v>2.5024956025151601</v>
      </c>
      <c r="W33" s="456">
        <v>425.42425242757724</v>
      </c>
      <c r="X33" s="457">
        <v>0.1000998241006064</v>
      </c>
      <c r="Z33" s="437" t="s">
        <v>663</v>
      </c>
      <c r="AA33" s="460">
        <v>0.10697315418588893</v>
      </c>
      <c r="AB33" s="466">
        <v>312.34268853117243</v>
      </c>
      <c r="AC33" s="466">
        <v>1033.497522157026</v>
      </c>
      <c r="AD33" s="467">
        <v>105.85769414736927</v>
      </c>
      <c r="AF33" s="453" t="s">
        <v>66</v>
      </c>
      <c r="AG33" s="420">
        <v>2.1203817635153485E-2</v>
      </c>
      <c r="AH33" s="477">
        <v>41.344997137788845</v>
      </c>
      <c r="AI33" s="477">
        <v>248.28855008739271</v>
      </c>
      <c r="AJ33" s="478">
        <v>27.643067068723269</v>
      </c>
      <c r="AL33" s="434" t="s">
        <v>693</v>
      </c>
      <c r="AM33" s="465">
        <v>5.6069096053259958E-2</v>
      </c>
      <c r="AN33" s="438">
        <v>80.46418700696222</v>
      </c>
      <c r="AO33" s="438">
        <v>455.19625826743516</v>
      </c>
      <c r="AP33" s="439">
        <v>21.291608757571016</v>
      </c>
    </row>
    <row r="34" spans="1:42" s="251" customFormat="1" x14ac:dyDescent="0.3">
      <c r="A34" s="252"/>
      <c r="H34" s="423" t="s">
        <v>136</v>
      </c>
      <c r="I34" s="424">
        <v>1.7245490372680292E-2</v>
      </c>
      <c r="J34" s="409">
        <v>5.8998493261066658</v>
      </c>
      <c r="K34" s="409">
        <v>42.694471679255869</v>
      </c>
      <c r="L34" s="410">
        <v>5.1854419583863622</v>
      </c>
      <c r="N34" s="437" t="s">
        <v>595</v>
      </c>
      <c r="O34" s="424">
        <v>9.5522042813178023E-3</v>
      </c>
      <c r="P34" s="429">
        <v>3.5980215414615468</v>
      </c>
      <c r="Q34" s="429">
        <v>34.640219637831621</v>
      </c>
      <c r="R34" s="430">
        <v>6.0920757717685881</v>
      </c>
      <c r="T34" s="453" t="s">
        <v>937</v>
      </c>
      <c r="U34" s="454">
        <v>1.6125235662070316E-3</v>
      </c>
      <c r="V34" s="456">
        <v>0.96122294294608113</v>
      </c>
      <c r="W34" s="456">
        <v>17.302012973029463</v>
      </c>
      <c r="X34" s="457">
        <v>0.97564128709027242</v>
      </c>
      <c r="Z34" s="434" t="s">
        <v>3</v>
      </c>
      <c r="AA34" s="465">
        <v>1.2326306388601115E-2</v>
      </c>
      <c r="AB34" s="435">
        <v>35.990634345364619</v>
      </c>
      <c r="AC34" s="435">
        <v>141.33958004808417</v>
      </c>
      <c r="AD34" s="436">
        <v>6.35066853314376</v>
      </c>
      <c r="AF34" s="453" t="s">
        <v>67</v>
      </c>
      <c r="AG34" s="420">
        <v>7.3162825608008561E-2</v>
      </c>
      <c r="AH34" s="477">
        <v>142.65906580618272</v>
      </c>
      <c r="AI34" s="477">
        <v>768.84074522971207</v>
      </c>
      <c r="AJ34" s="478">
        <v>81.717271587656725</v>
      </c>
      <c r="AL34" s="437" t="s">
        <v>71</v>
      </c>
      <c r="AM34" s="460">
        <v>4.9562197731859596E-2</v>
      </c>
      <c r="AN34" s="429">
        <v>71.126203693104145</v>
      </c>
      <c r="AO34" s="429">
        <v>330.92097199285655</v>
      </c>
      <c r="AP34" s="430">
        <v>17.076324174413589</v>
      </c>
    </row>
    <row r="35" spans="1:42" s="251" customFormat="1" x14ac:dyDescent="0.3">
      <c r="A35" s="252"/>
      <c r="H35" s="229" t="s">
        <v>741</v>
      </c>
      <c r="I35" s="420">
        <v>3.2900349158595577E-2</v>
      </c>
      <c r="J35" s="421">
        <v>11.255528176775528</v>
      </c>
      <c r="K35" s="421">
        <v>62.399666437544184</v>
      </c>
      <c r="L35" s="422">
        <v>4.3274884460673686</v>
      </c>
      <c r="N35" s="434" t="s">
        <v>485</v>
      </c>
      <c r="O35" s="420">
        <v>0.34110045718509324</v>
      </c>
      <c r="P35" s="435">
        <v>128.48205048908707</v>
      </c>
      <c r="Q35" s="435">
        <v>1806.3069053587055</v>
      </c>
      <c r="R35" s="436">
        <v>178.23300212961121</v>
      </c>
      <c r="T35" s="453" t="s">
        <v>841</v>
      </c>
      <c r="U35" s="454">
        <v>0.23345973041652388</v>
      </c>
      <c r="V35" s="456">
        <v>139.16500436531186</v>
      </c>
      <c r="W35" s="456">
        <v>3373.1770413969589</v>
      </c>
      <c r="X35" s="457">
        <v>191.55797119167806</v>
      </c>
      <c r="Z35" s="434" t="s">
        <v>671</v>
      </c>
      <c r="AA35" s="465">
        <v>0.49500124371482213</v>
      </c>
      <c r="AB35" s="435">
        <v>1445.3160745311241</v>
      </c>
      <c r="AC35" s="435">
        <v>3987.4164193147981</v>
      </c>
      <c r="AD35" s="436">
        <v>525.93377401516284</v>
      </c>
      <c r="AF35" s="453" t="s">
        <v>68</v>
      </c>
      <c r="AG35" s="420">
        <v>0.43381008093918133</v>
      </c>
      <c r="AH35" s="477">
        <v>845.87958939237365</v>
      </c>
      <c r="AI35" s="477">
        <v>3866.3586926025232</v>
      </c>
      <c r="AJ35" s="478">
        <v>477.8289117850826</v>
      </c>
      <c r="AL35" s="434" t="s">
        <v>694</v>
      </c>
      <c r="AM35" s="465">
        <v>3.5162992691687371E-2</v>
      </c>
      <c r="AN35" s="438">
        <v>50.462051626100269</v>
      </c>
      <c r="AO35" s="438">
        <v>240.7854817125895</v>
      </c>
      <c r="AP35" s="439">
        <v>7.8817357817336067</v>
      </c>
    </row>
    <row r="36" spans="1:42" s="251" customFormat="1" x14ac:dyDescent="0.3">
      <c r="A36" s="252"/>
      <c r="H36" s="229" t="s">
        <v>742</v>
      </c>
      <c r="I36" s="420">
        <v>8.1370044797291013E-2</v>
      </c>
      <c r="J36" s="421">
        <v>27.837480615980539</v>
      </c>
      <c r="K36" s="421">
        <v>145.3266441931774</v>
      </c>
      <c r="L36" s="422">
        <v>16.135032332755426</v>
      </c>
      <c r="N36" s="437" t="s">
        <v>107</v>
      </c>
      <c r="O36" s="424">
        <v>0.33165525556975339</v>
      </c>
      <c r="P36" s="429">
        <v>124.92433356065975</v>
      </c>
      <c r="Q36" s="429">
        <v>1676.3178209406767</v>
      </c>
      <c r="R36" s="430">
        <v>173.69379557352991</v>
      </c>
      <c r="T36" s="455" t="s">
        <v>834</v>
      </c>
      <c r="U36" s="458">
        <v>0.22406258226996151</v>
      </c>
      <c r="V36" s="223">
        <v>133.56337807839452</v>
      </c>
      <c r="W36" s="223">
        <v>3257.9691574109274</v>
      </c>
      <c r="X36" s="224">
        <v>185.07953639015645</v>
      </c>
      <c r="Z36" s="437" t="s">
        <v>664</v>
      </c>
      <c r="AA36" s="460">
        <v>0.49036481829397943</v>
      </c>
      <c r="AB36" s="466">
        <v>1431.7785324053323</v>
      </c>
      <c r="AC36" s="466">
        <v>3943.4480693690575</v>
      </c>
      <c r="AD36" s="467">
        <v>522.3555993025609</v>
      </c>
      <c r="AF36" s="474" t="s">
        <v>192</v>
      </c>
      <c r="AG36" s="424">
        <v>0.3782444349626598</v>
      </c>
      <c r="AH36" s="429">
        <v>737.53299287902166</v>
      </c>
      <c r="AI36" s="429">
        <v>3355.3051922975437</v>
      </c>
      <c r="AJ36" s="430">
        <v>423.22164697751197</v>
      </c>
      <c r="AL36" s="437" t="s">
        <v>80</v>
      </c>
      <c r="AM36" s="460">
        <v>1.996148917003112E-2</v>
      </c>
      <c r="AN36" s="429">
        <v>28.646529203701132</v>
      </c>
      <c r="AO36" s="429">
        <v>138.02472749821933</v>
      </c>
      <c r="AP36" s="430">
        <v>5.6397754107071441</v>
      </c>
    </row>
    <row r="37" spans="1:42" s="251" customFormat="1" x14ac:dyDescent="0.3">
      <c r="A37" s="252"/>
      <c r="H37" s="423" t="s">
        <v>138</v>
      </c>
      <c r="I37" s="424">
        <v>6.7096548871303022E-2</v>
      </c>
      <c r="J37" s="409">
        <v>22.954379381959878</v>
      </c>
      <c r="K37" s="409">
        <v>127.06777959951138</v>
      </c>
      <c r="L37" s="410">
        <v>14.135564884330304</v>
      </c>
      <c r="N37" s="437" t="s">
        <v>114</v>
      </c>
      <c r="O37" s="424">
        <v>9.4452016153399217E-3</v>
      </c>
      <c r="P37" s="429">
        <v>3.5577169284273378</v>
      </c>
      <c r="Q37" s="429">
        <v>129.98908441802894</v>
      </c>
      <c r="R37" s="430">
        <v>4.5392065560813029</v>
      </c>
      <c r="T37" s="453" t="s">
        <v>81</v>
      </c>
      <c r="U37" s="454">
        <v>3.1346707606400577E-2</v>
      </c>
      <c r="V37" s="456">
        <v>18.685726626599969</v>
      </c>
      <c r="W37" s="456">
        <v>389.56227892779884</v>
      </c>
      <c r="X37" s="457">
        <v>32.82743263945278</v>
      </c>
      <c r="Z37" s="434" t="s">
        <v>672</v>
      </c>
      <c r="AA37" s="465">
        <v>5.4811937179311473E-2</v>
      </c>
      <c r="AB37" s="435">
        <v>160.04116128461533</v>
      </c>
      <c r="AC37" s="435">
        <v>554.73629741125376</v>
      </c>
      <c r="AD37" s="436">
        <v>54.456069800643299</v>
      </c>
      <c r="AF37" s="453" t="s">
        <v>69</v>
      </c>
      <c r="AG37" s="420">
        <v>1.4867905411607086E-2</v>
      </c>
      <c r="AH37" s="477">
        <v>28.990699564812619</v>
      </c>
      <c r="AI37" s="477">
        <v>190.27187641057753</v>
      </c>
      <c r="AJ37" s="478">
        <v>17.888830413731348</v>
      </c>
      <c r="AL37" s="434" t="s">
        <v>695</v>
      </c>
      <c r="AM37" s="465">
        <v>1.1832645730922369E-2</v>
      </c>
      <c r="AN37" s="438">
        <v>16.980909019394002</v>
      </c>
      <c r="AO37" s="438">
        <v>207.47495801852841</v>
      </c>
      <c r="AP37" s="439">
        <v>6.763144869482363</v>
      </c>
    </row>
    <row r="38" spans="1:42" s="251" customFormat="1" x14ac:dyDescent="0.3">
      <c r="A38" s="252"/>
      <c r="H38" s="229" t="s">
        <v>139</v>
      </c>
      <c r="I38" s="420">
        <v>0.11313243142450471</v>
      </c>
      <c r="J38" s="421">
        <v>38.703700786499326</v>
      </c>
      <c r="K38" s="421">
        <v>200.37482185589553</v>
      </c>
      <c r="L38" s="422">
        <v>48.855817294592121</v>
      </c>
      <c r="N38" s="434" t="s">
        <v>558</v>
      </c>
      <c r="O38" s="420">
        <v>0.23769783293051699</v>
      </c>
      <c r="P38" s="435">
        <v>89.533462440225421</v>
      </c>
      <c r="Q38" s="435">
        <v>919.12302822981587</v>
      </c>
      <c r="R38" s="436">
        <v>137.77316135246423</v>
      </c>
      <c r="T38" s="453" t="s">
        <v>82</v>
      </c>
      <c r="U38" s="454">
        <v>5.7768837871633304E-2</v>
      </c>
      <c r="V38" s="456">
        <v>34.435919891800864</v>
      </c>
      <c r="W38" s="456">
        <v>926.35347314844444</v>
      </c>
      <c r="X38" s="457">
        <v>40.738147916860186</v>
      </c>
      <c r="Z38" s="437" t="s">
        <v>665</v>
      </c>
      <c r="AA38" s="460">
        <v>5.0189031156518578E-2</v>
      </c>
      <c r="AB38" s="466">
        <v>146.54309340978253</v>
      </c>
      <c r="AC38" s="466">
        <v>502.41657021487129</v>
      </c>
      <c r="AD38" s="467">
        <v>50.795328191358884</v>
      </c>
      <c r="AF38" s="453" t="s">
        <v>70</v>
      </c>
      <c r="AG38" s="420">
        <v>0.23135332574244277</v>
      </c>
      <c r="AH38" s="477">
        <v>451.11228342112594</v>
      </c>
      <c r="AI38" s="477">
        <v>2249.9104442278413</v>
      </c>
      <c r="AJ38" s="478">
        <v>285.75894853749361</v>
      </c>
      <c r="AL38" s="434" t="s">
        <v>696</v>
      </c>
      <c r="AM38" s="465">
        <v>0.11296724822389458</v>
      </c>
      <c r="AN38" s="438">
        <v>162.11814397926031</v>
      </c>
      <c r="AO38" s="438">
        <v>766.46985216069095</v>
      </c>
      <c r="AP38" s="439">
        <v>40.28724562414677</v>
      </c>
    </row>
    <row r="39" spans="1:42" s="251" customFormat="1" x14ac:dyDescent="0.3">
      <c r="A39" s="252"/>
      <c r="H39" s="423" t="s">
        <v>139</v>
      </c>
      <c r="I39" s="424">
        <v>0.11313243142450471</v>
      </c>
      <c r="J39" s="409">
        <v>38.703700786499326</v>
      </c>
      <c r="K39" s="409">
        <v>200.37482185589553</v>
      </c>
      <c r="L39" s="410">
        <v>48.855817294592121</v>
      </c>
      <c r="N39" s="437" t="s">
        <v>608</v>
      </c>
      <c r="O39" s="424">
        <v>0.16327820298890222</v>
      </c>
      <c r="P39" s="429">
        <v>61.501876876124967</v>
      </c>
      <c r="Q39" s="429">
        <v>629.94106143134684</v>
      </c>
      <c r="R39" s="430">
        <v>85.664565309909761</v>
      </c>
      <c r="T39" s="455" t="s">
        <v>269</v>
      </c>
      <c r="U39" s="458">
        <v>4.5464695598803236E-2</v>
      </c>
      <c r="V39" s="223">
        <v>27.101438651482336</v>
      </c>
      <c r="W39" s="223">
        <v>631.34846700570859</v>
      </c>
      <c r="X39" s="224">
        <v>37.0988472919855</v>
      </c>
      <c r="Z39" s="434" t="s">
        <v>4</v>
      </c>
      <c r="AA39" s="465">
        <v>1.1374533460500569E-2</v>
      </c>
      <c r="AB39" s="435">
        <v>33.211625747398777</v>
      </c>
      <c r="AC39" s="435">
        <v>116.78766276418088</v>
      </c>
      <c r="AD39" s="436">
        <v>8.4435675561160597</v>
      </c>
      <c r="AF39" s="455" t="s">
        <v>194</v>
      </c>
      <c r="AG39" s="424">
        <v>9.3710974470043187E-2</v>
      </c>
      <c r="AH39" s="429">
        <v>182.72558451077688</v>
      </c>
      <c r="AI39" s="429">
        <v>787.13615349495035</v>
      </c>
      <c r="AJ39" s="430">
        <v>116.26781691809875</v>
      </c>
      <c r="AL39" s="437" t="s">
        <v>685</v>
      </c>
      <c r="AM39" s="460">
        <v>0.10412419377654665</v>
      </c>
      <c r="AN39" s="429">
        <v>149.42756687260868</v>
      </c>
      <c r="AO39" s="429">
        <v>687.40765143159979</v>
      </c>
      <c r="AP39" s="430">
        <v>37.233622945388326</v>
      </c>
    </row>
    <row r="40" spans="1:42" s="251" customFormat="1" x14ac:dyDescent="0.3">
      <c r="A40" s="252"/>
      <c r="H40" s="229" t="s">
        <v>142</v>
      </c>
      <c r="I40" s="420">
        <v>8.3737400414591559E-2</v>
      </c>
      <c r="J40" s="421">
        <v>28.647375906955361</v>
      </c>
      <c r="K40" s="421">
        <v>222.80740452330147</v>
      </c>
      <c r="L40" s="422">
        <v>14.089530924554687</v>
      </c>
      <c r="N40" s="437" t="s">
        <v>604</v>
      </c>
      <c r="O40" s="424">
        <v>4.8850993289420296E-2</v>
      </c>
      <c r="P40" s="429">
        <v>18.400666589688893</v>
      </c>
      <c r="Q40" s="429">
        <v>198.2992473543508</v>
      </c>
      <c r="R40" s="430">
        <v>23.215638878412424</v>
      </c>
      <c r="T40" s="453" t="s">
        <v>842</v>
      </c>
      <c r="U40" s="454">
        <v>4.6125306493883474E-2</v>
      </c>
      <c r="V40" s="456">
        <v>27.495227841307887</v>
      </c>
      <c r="W40" s="456">
        <v>1895.0102140204822</v>
      </c>
      <c r="X40" s="457">
        <v>49.962754356382483</v>
      </c>
      <c r="Z40" s="434" t="s">
        <v>5</v>
      </c>
      <c r="AA40" s="465">
        <v>1.9679244383328794E-2</v>
      </c>
      <c r="AB40" s="435">
        <v>57.459912683043157</v>
      </c>
      <c r="AC40" s="435">
        <v>214.20039980762019</v>
      </c>
      <c r="AD40" s="436">
        <v>19.926901839024936</v>
      </c>
      <c r="AF40" s="455" t="s">
        <v>193</v>
      </c>
      <c r="AG40" s="424">
        <v>7.943144310428632E-2</v>
      </c>
      <c r="AH40" s="429">
        <v>154.88214642784459</v>
      </c>
      <c r="AI40" s="429">
        <v>935.42362757003798</v>
      </c>
      <c r="AJ40" s="430">
        <v>102.00485312448932</v>
      </c>
      <c r="AL40" s="434" t="s">
        <v>697</v>
      </c>
      <c r="AM40" s="465">
        <v>0.20145278680663925</v>
      </c>
      <c r="AN40" s="438">
        <v>289.10283653022526</v>
      </c>
      <c r="AO40" s="438">
        <v>1189.0433850091267</v>
      </c>
      <c r="AP40" s="439">
        <v>80.522376730763142</v>
      </c>
    </row>
    <row r="41" spans="1:42" s="251" customFormat="1" x14ac:dyDescent="0.3">
      <c r="A41" s="252"/>
      <c r="H41" s="423" t="s">
        <v>137</v>
      </c>
      <c r="I41" s="424">
        <v>7.3553316927211745E-2</v>
      </c>
      <c r="J41" s="409">
        <v>25.163302285296236</v>
      </c>
      <c r="K41" s="409">
        <v>206.2125068525319</v>
      </c>
      <c r="L41" s="410">
        <v>12.894412183073021</v>
      </c>
      <c r="N41" s="437" t="s">
        <v>601</v>
      </c>
      <c r="O41" s="424">
        <v>1.1002762699711403E-2</v>
      </c>
      <c r="P41" s="429">
        <v>4.1444022806942868</v>
      </c>
      <c r="Q41" s="429">
        <v>29.62033506867926</v>
      </c>
      <c r="R41" s="430">
        <v>17.831246193588935</v>
      </c>
      <c r="T41" s="455" t="s">
        <v>270</v>
      </c>
      <c r="U41" s="458">
        <v>8.8028252094460527E-3</v>
      </c>
      <c r="V41" s="223">
        <v>5.2473512520295902</v>
      </c>
      <c r="W41" s="223">
        <v>337.77462719578767</v>
      </c>
      <c r="X41" s="224">
        <v>1.7751413999811072</v>
      </c>
      <c r="Z41" s="434" t="s">
        <v>729</v>
      </c>
      <c r="AA41" s="465">
        <v>2.1653992982176823E-2</v>
      </c>
      <c r="AB41" s="435">
        <v>63.225829292976329</v>
      </c>
      <c r="AC41" s="435">
        <v>182.55480659319483</v>
      </c>
      <c r="AD41" s="436">
        <v>19.308204357559461</v>
      </c>
      <c r="AF41" s="453" t="s">
        <v>1112</v>
      </c>
      <c r="AG41" s="420">
        <v>8.2915801366786723E-2</v>
      </c>
      <c r="AH41" s="477">
        <v>161.67624289051525</v>
      </c>
      <c r="AI41" s="477">
        <v>828.0317350322257</v>
      </c>
      <c r="AJ41" s="478">
        <v>84.864833415601623</v>
      </c>
      <c r="AL41" s="437" t="s">
        <v>688</v>
      </c>
      <c r="AM41" s="460">
        <v>0.18469231914226383</v>
      </c>
      <c r="AN41" s="429">
        <v>265.05006059124105</v>
      </c>
      <c r="AO41" s="429">
        <v>1060.7721819852554</v>
      </c>
      <c r="AP41" s="430">
        <v>76.548956973091975</v>
      </c>
    </row>
    <row r="42" spans="1:42" s="251" customFormat="1" x14ac:dyDescent="0.3">
      <c r="A42" s="252"/>
      <c r="H42" s="229" t="s">
        <v>143</v>
      </c>
      <c r="I42" s="420">
        <v>2.6156702097479747E-2</v>
      </c>
      <c r="J42" s="421">
        <v>8.9484611865521693</v>
      </c>
      <c r="K42" s="421">
        <v>41.01933824503125</v>
      </c>
      <c r="L42" s="422">
        <v>5.5506946354308413</v>
      </c>
      <c r="N42" s="437" t="s">
        <v>115</v>
      </c>
      <c r="O42" s="424">
        <v>1.4565873952483042E-2</v>
      </c>
      <c r="P42" s="429">
        <v>5.4865166937172622</v>
      </c>
      <c r="Q42" s="429">
        <v>61.26238437543897</v>
      </c>
      <c r="R42" s="430">
        <v>11.061710970553099</v>
      </c>
      <c r="T42" s="455" t="s">
        <v>832</v>
      </c>
      <c r="U42" s="458">
        <v>1.6254852529852089E-2</v>
      </c>
      <c r="V42" s="223">
        <v>9.6894938550578331</v>
      </c>
      <c r="W42" s="223">
        <v>1214.6846225046252</v>
      </c>
      <c r="X42" s="224">
        <v>41.602868302750011</v>
      </c>
      <c r="Z42" s="437" t="s">
        <v>666</v>
      </c>
      <c r="AA42" s="460">
        <v>1.9820221713737096E-2</v>
      </c>
      <c r="AB42" s="466">
        <v>57.871541551396042</v>
      </c>
      <c r="AC42" s="466">
        <v>163.71072803734779</v>
      </c>
      <c r="AD42" s="467">
        <v>17.870682932392633</v>
      </c>
      <c r="AF42" s="475" t="s">
        <v>939</v>
      </c>
      <c r="AG42" s="424">
        <v>6.892981485669479E-2</v>
      </c>
      <c r="AH42" s="429">
        <v>134.4051833964819</v>
      </c>
      <c r="AI42" s="429">
        <v>663.49043038085074</v>
      </c>
      <c r="AJ42" s="430">
        <v>70.908642639306976</v>
      </c>
      <c r="AL42" s="434" t="s">
        <v>698</v>
      </c>
      <c r="AM42" s="465">
        <v>2.7796566813917387E-3</v>
      </c>
      <c r="AN42" s="438">
        <v>3.9890569096066728</v>
      </c>
      <c r="AO42" s="438">
        <v>5.5670311331735425</v>
      </c>
      <c r="AP42" s="439">
        <v>0.49629097789299209</v>
      </c>
    </row>
    <row r="43" spans="1:42" s="251" customFormat="1" x14ac:dyDescent="0.3">
      <c r="A43" s="252"/>
      <c r="H43" s="234" t="s">
        <v>324</v>
      </c>
      <c r="I43" s="411"/>
      <c r="J43" s="412">
        <v>342.10968772758139</v>
      </c>
      <c r="K43" s="412">
        <v>1895.9805230274203</v>
      </c>
      <c r="L43" s="413">
        <v>276.3332720214147</v>
      </c>
      <c r="N43" s="434" t="s">
        <v>546</v>
      </c>
      <c r="O43" s="420">
        <v>4.6738093903180435E-2</v>
      </c>
      <c r="P43" s="438">
        <v>17.604802380471718</v>
      </c>
      <c r="Q43" s="438">
        <v>141.68377394838265</v>
      </c>
      <c r="R43" s="439">
        <v>24.50363864311332</v>
      </c>
      <c r="T43" s="453" t="s">
        <v>843</v>
      </c>
      <c r="U43" s="454">
        <v>1.7414966263316549E-3</v>
      </c>
      <c r="V43" s="456">
        <v>1.0381035957388698</v>
      </c>
      <c r="W43" s="456">
        <v>120.42001710570891</v>
      </c>
      <c r="X43" s="457">
        <v>0.12976294946735872</v>
      </c>
      <c r="Z43" s="434" t="s">
        <v>6</v>
      </c>
      <c r="AA43" s="465">
        <v>5.5338272711846414E-3</v>
      </c>
      <c r="AB43" s="435">
        <v>16.157796794001015</v>
      </c>
      <c r="AC43" s="435">
        <v>51.789128078888545</v>
      </c>
      <c r="AD43" s="436">
        <v>5.8022786442178553</v>
      </c>
      <c r="AF43" s="453" t="s">
        <v>75</v>
      </c>
      <c r="AG43" s="420">
        <v>3.4771144159803577E-2</v>
      </c>
      <c r="AH43" s="477">
        <v>67.799717980092694</v>
      </c>
      <c r="AI43" s="477">
        <v>366.59638457879248</v>
      </c>
      <c r="AJ43" s="478">
        <v>48.72224039410758</v>
      </c>
      <c r="AL43" s="434" t="s">
        <v>699</v>
      </c>
      <c r="AM43" s="465">
        <v>2.3710616939432331E-2</v>
      </c>
      <c r="AN43" s="438">
        <v>34.026864168679658</v>
      </c>
      <c r="AO43" s="438">
        <v>187.30348148590366</v>
      </c>
      <c r="AP43" s="439">
        <v>9.1791398200698442</v>
      </c>
    </row>
    <row r="44" spans="1:42" s="251" customFormat="1" x14ac:dyDescent="0.3">
      <c r="A44" s="252"/>
      <c r="H44" s="234" t="s">
        <v>105</v>
      </c>
      <c r="I44" s="415"/>
      <c r="J44" s="412">
        <v>10.233157654660619</v>
      </c>
      <c r="K44" s="412">
        <v>60.90037073499041</v>
      </c>
      <c r="L44" s="413">
        <v>10.355591046343116</v>
      </c>
      <c r="N44" s="437" t="s">
        <v>108</v>
      </c>
      <c r="O44" s="424">
        <v>3.3152106157397603E-2</v>
      </c>
      <c r="P44" s="429">
        <v>12.487378681005412</v>
      </c>
      <c r="Q44" s="429">
        <v>79.169541173175645</v>
      </c>
      <c r="R44" s="430">
        <v>14.645081873094433</v>
      </c>
      <c r="T44" s="453" t="s">
        <v>275</v>
      </c>
      <c r="U44" s="454">
        <v>2.3747470029505777E-3</v>
      </c>
      <c r="V44" s="456">
        <v>1.41558322046592</v>
      </c>
      <c r="W44" s="456">
        <v>9.9090825432614409</v>
      </c>
      <c r="X44" s="457">
        <v>0.2406491474792064</v>
      </c>
      <c r="Z44" s="434" t="s">
        <v>673</v>
      </c>
      <c r="AA44" s="465">
        <v>4.2810859349235132E-3</v>
      </c>
      <c r="AB44" s="435">
        <v>12.500013680286401</v>
      </c>
      <c r="AC44" s="435">
        <v>23.539078256319318</v>
      </c>
      <c r="AD44" s="436">
        <v>4.0658072283801818</v>
      </c>
      <c r="AF44" s="476" t="s">
        <v>1113</v>
      </c>
      <c r="AG44" s="459">
        <v>2.8034900556386126E-2</v>
      </c>
      <c r="AH44" s="429">
        <v>54.664820420843483</v>
      </c>
      <c r="AI44" s="429">
        <v>315.41510623370851</v>
      </c>
      <c r="AJ44" s="430">
        <v>40.063986050756192</v>
      </c>
      <c r="AL44" s="434" t="s">
        <v>700</v>
      </c>
      <c r="AM44" s="465">
        <v>2.5422284141117916E-2</v>
      </c>
      <c r="AN44" s="438">
        <v>36.483260285344087</v>
      </c>
      <c r="AO44" s="438">
        <v>117.51694443395319</v>
      </c>
      <c r="AP44" s="439">
        <v>4.3490165848037208</v>
      </c>
    </row>
    <row r="45" spans="1:42" s="251" customFormat="1" ht="17.25" thickBot="1" x14ac:dyDescent="0.35">
      <c r="A45" s="252"/>
      <c r="H45" s="140" t="s">
        <v>331</v>
      </c>
      <c r="I45" s="425"/>
      <c r="J45" s="418">
        <v>352.34284538224199</v>
      </c>
      <c r="K45" s="418">
        <v>1956.8808937624108</v>
      </c>
      <c r="L45" s="419">
        <v>286.68886306775784</v>
      </c>
      <c r="N45" s="437" t="s">
        <v>109</v>
      </c>
      <c r="O45" s="424">
        <v>1.3585987745782834E-2</v>
      </c>
      <c r="P45" s="429">
        <v>5.1174236994663058</v>
      </c>
      <c r="Q45" s="429">
        <v>62.514232775206999</v>
      </c>
      <c r="R45" s="430">
        <v>9.8585567700188879</v>
      </c>
      <c r="T45" s="453" t="s">
        <v>276</v>
      </c>
      <c r="U45" s="454">
        <v>0</v>
      </c>
      <c r="V45" s="456">
        <v>0</v>
      </c>
      <c r="W45" s="456">
        <v>0</v>
      </c>
      <c r="X45" s="457">
        <v>0</v>
      </c>
      <c r="Z45" s="434" t="s">
        <v>674</v>
      </c>
      <c r="AA45" s="465">
        <v>3.0628976578792998E-2</v>
      </c>
      <c r="AB45" s="435">
        <v>89.431193876495854</v>
      </c>
      <c r="AC45" s="435">
        <v>342.51494671421227</v>
      </c>
      <c r="AD45" s="436">
        <v>26.314143464921006</v>
      </c>
      <c r="AF45" s="443" t="s">
        <v>324</v>
      </c>
      <c r="AG45" s="471"/>
      <c r="AH45" s="412">
        <v>1949.8845844270802</v>
      </c>
      <c r="AI45" s="412">
        <v>9899.3488864252176</v>
      </c>
      <c r="AJ45" s="413">
        <v>1164.2324822715748</v>
      </c>
      <c r="AL45" s="434" t="s">
        <v>701</v>
      </c>
      <c r="AM45" s="465">
        <v>0.11929555841819728</v>
      </c>
      <c r="AN45" s="438">
        <v>171.19983729617678</v>
      </c>
      <c r="AO45" s="438">
        <v>849.24982052000064</v>
      </c>
      <c r="AP45" s="439">
        <v>50.237346890412908</v>
      </c>
    </row>
    <row r="46" spans="1:42" s="251" customFormat="1" x14ac:dyDescent="0.3">
      <c r="A46" s="252"/>
      <c r="N46" s="414" t="s">
        <v>324</v>
      </c>
      <c r="O46" s="440"/>
      <c r="P46" s="412">
        <v>376.66924151722299</v>
      </c>
      <c r="Q46" s="412">
        <v>5395.6906034196109</v>
      </c>
      <c r="R46" s="413">
        <v>581.91467804329932</v>
      </c>
      <c r="T46" s="453" t="s">
        <v>77</v>
      </c>
      <c r="U46" s="454">
        <v>0.10524010830327714</v>
      </c>
      <c r="V46" s="456">
        <v>62.733474870811619</v>
      </c>
      <c r="W46" s="456">
        <v>1250.5233551875579</v>
      </c>
      <c r="X46" s="457">
        <v>90.690397493894267</v>
      </c>
      <c r="Z46" s="437" t="s">
        <v>667</v>
      </c>
      <c r="AA46" s="460">
        <v>2.8950515601503926E-2</v>
      </c>
      <c r="AB46" s="466">
        <v>84.530384713384507</v>
      </c>
      <c r="AC46" s="466">
        <v>313.92092664665785</v>
      </c>
      <c r="AD46" s="467">
        <v>24.988471765557012</v>
      </c>
      <c r="AF46" s="443" t="s">
        <v>105</v>
      </c>
      <c r="AG46" s="473"/>
      <c r="AH46" s="412">
        <v>17.638017759858489</v>
      </c>
      <c r="AI46" s="412">
        <v>53.061990977836992</v>
      </c>
      <c r="AJ46" s="413">
        <v>6.2379474402429365</v>
      </c>
      <c r="AL46" s="437" t="s">
        <v>683</v>
      </c>
      <c r="AM46" s="460">
        <v>0.10129703100864547</v>
      </c>
      <c r="AN46" s="429">
        <v>145.37033446352126</v>
      </c>
      <c r="AO46" s="429">
        <v>712.63552552936915</v>
      </c>
      <c r="AP46" s="430">
        <v>45.547951310707255</v>
      </c>
    </row>
    <row r="47" spans="1:42" s="251" customFormat="1" ht="17.25" thickBot="1" x14ac:dyDescent="0.35">
      <c r="A47" s="252"/>
      <c r="N47" s="414" t="s">
        <v>105</v>
      </c>
      <c r="O47" s="440"/>
      <c r="P47" s="412">
        <v>86.361464304438485</v>
      </c>
      <c r="Q47" s="412">
        <v>1229.1596773085221</v>
      </c>
      <c r="R47" s="413">
        <v>141.85064418869035</v>
      </c>
      <c r="T47" s="455" t="s">
        <v>271</v>
      </c>
      <c r="U47" s="458">
        <v>0.10524010830327714</v>
      </c>
      <c r="V47" s="223">
        <v>62.733474870811619</v>
      </c>
      <c r="W47" s="223">
        <v>1250.5233551875579</v>
      </c>
      <c r="X47" s="224">
        <v>90.690397493894267</v>
      </c>
      <c r="Z47" s="434" t="s">
        <v>7</v>
      </c>
      <c r="AA47" s="465">
        <v>4.0670652391985324E-3</v>
      </c>
      <c r="AB47" s="435">
        <v>11.875111105310534</v>
      </c>
      <c r="AC47" s="435">
        <v>68.46528400302094</v>
      </c>
      <c r="AD47" s="436">
        <v>4.1951945662825905</v>
      </c>
      <c r="AF47" s="444" t="s">
        <v>933</v>
      </c>
      <c r="AG47" s="470"/>
      <c r="AH47" s="418">
        <v>1967.5226021869387</v>
      </c>
      <c r="AI47" s="418">
        <v>9952.4108774030537</v>
      </c>
      <c r="AJ47" s="419">
        <v>1170.4704297118178</v>
      </c>
      <c r="AL47" s="434" t="s">
        <v>702</v>
      </c>
      <c r="AM47" s="465">
        <v>0.13039563055590858</v>
      </c>
      <c r="AN47" s="438">
        <v>187.12943743510471</v>
      </c>
      <c r="AO47" s="438">
        <v>802.25512810527948</v>
      </c>
      <c r="AP47" s="439">
        <v>52.33242772724013</v>
      </c>
    </row>
    <row r="48" spans="1:42" s="251" customFormat="1" ht="17.25" thickBot="1" x14ac:dyDescent="0.35">
      <c r="A48" s="252"/>
      <c r="N48" s="416" t="s">
        <v>334</v>
      </c>
      <c r="O48" s="441"/>
      <c r="P48" s="418">
        <v>463.03070582166146</v>
      </c>
      <c r="Q48" s="418">
        <v>6624.8502807281329</v>
      </c>
      <c r="R48" s="419">
        <v>723.76532223198967</v>
      </c>
      <c r="T48" s="453" t="s">
        <v>78</v>
      </c>
      <c r="U48" s="454">
        <v>4.1511789152467164E-2</v>
      </c>
      <c r="V48" s="456">
        <v>24.74511689150016</v>
      </c>
      <c r="W48" s="456">
        <v>1239.2359209472879</v>
      </c>
      <c r="X48" s="457">
        <v>15.125497644385018</v>
      </c>
      <c r="Z48" s="434" t="s">
        <v>8</v>
      </c>
      <c r="AA48" s="465">
        <v>1.2814245555941562E-2</v>
      </c>
      <c r="AB48" s="435">
        <v>37.415330406041129</v>
      </c>
      <c r="AC48" s="435">
        <v>99.990803924450574</v>
      </c>
      <c r="AD48" s="436">
        <v>10.398635863891668</v>
      </c>
      <c r="AL48" s="437" t="s">
        <v>684</v>
      </c>
      <c r="AM48" s="460">
        <v>9.5473361630201328E-2</v>
      </c>
      <c r="AN48" s="429">
        <v>137.0128460265982</v>
      </c>
      <c r="AO48" s="429">
        <v>547.55957373435388</v>
      </c>
      <c r="AP48" s="430">
        <v>38.404722301623174</v>
      </c>
    </row>
    <row r="49" spans="1:42" s="251" customFormat="1" x14ac:dyDescent="0.3">
      <c r="A49" s="252"/>
      <c r="T49" s="455" t="s">
        <v>272</v>
      </c>
      <c r="U49" s="458">
        <v>2.31628608842189E-2</v>
      </c>
      <c r="V49" s="223">
        <v>13.807347546895324</v>
      </c>
      <c r="W49" s="223">
        <v>792.51460431773251</v>
      </c>
      <c r="X49" s="224">
        <v>13.684940786682127</v>
      </c>
      <c r="Z49" s="434" t="s">
        <v>9</v>
      </c>
      <c r="AA49" s="465">
        <v>2.2915810208817361E-2</v>
      </c>
      <c r="AB49" s="435">
        <v>66.910112401231558</v>
      </c>
      <c r="AC49" s="435">
        <v>429.38267416046216</v>
      </c>
      <c r="AD49" s="436">
        <v>21.793639869472273</v>
      </c>
      <c r="AL49" s="434" t="s">
        <v>703</v>
      </c>
      <c r="AM49" s="465">
        <v>3.6707435441044258E-3</v>
      </c>
      <c r="AN49" s="438">
        <v>5.2678465639405445</v>
      </c>
      <c r="AO49" s="438">
        <v>29.435592349666649</v>
      </c>
      <c r="AP49" s="439">
        <v>1.7096937257312323</v>
      </c>
    </row>
    <row r="50" spans="1:42" s="251" customFormat="1" x14ac:dyDescent="0.3">
      <c r="A50" s="252"/>
      <c r="T50" s="453" t="s">
        <v>85</v>
      </c>
      <c r="U50" s="454">
        <v>9.5832272310007792E-4</v>
      </c>
      <c r="V50" s="456">
        <v>0.57125477574080397</v>
      </c>
      <c r="W50" s="456">
        <v>11.425095514816078</v>
      </c>
      <c r="X50" s="457">
        <v>0.49070785236135067</v>
      </c>
      <c r="Z50" s="434" t="s">
        <v>10</v>
      </c>
      <c r="AA50" s="465">
        <v>1.572297341066466E-2</v>
      </c>
      <c r="AB50" s="435">
        <v>45.908301238433083</v>
      </c>
      <c r="AC50" s="435">
        <v>180.2443534972416</v>
      </c>
      <c r="AD50" s="436">
        <v>20.585037467602803</v>
      </c>
      <c r="AL50" s="434" t="s">
        <v>704</v>
      </c>
      <c r="AM50" s="465">
        <v>8.310823792038723E-3</v>
      </c>
      <c r="AN50" s="438">
        <v>11.926778329889517</v>
      </c>
      <c r="AO50" s="438">
        <v>62.553802293333639</v>
      </c>
      <c r="AP50" s="439">
        <v>4.2968371966463481</v>
      </c>
    </row>
    <row r="51" spans="1:42" s="251" customFormat="1" x14ac:dyDescent="0.3">
      <c r="A51" s="252"/>
      <c r="T51" s="453" t="s">
        <v>72</v>
      </c>
      <c r="U51" s="454">
        <v>0.29202050602807095</v>
      </c>
      <c r="V51" s="456">
        <v>174.07299718735865</v>
      </c>
      <c r="W51" s="456">
        <v>4012.556705739582</v>
      </c>
      <c r="X51" s="457">
        <v>210.54320356927664</v>
      </c>
      <c r="Z51" s="434" t="s">
        <v>11</v>
      </c>
      <c r="AA51" s="465">
        <v>4.8092694493335249E-3</v>
      </c>
      <c r="AB51" s="435">
        <v>14.042216115880549</v>
      </c>
      <c r="AC51" s="435">
        <v>46.185865469741422</v>
      </c>
      <c r="AD51" s="436">
        <v>7.524560976882162</v>
      </c>
      <c r="AL51" s="434" t="s">
        <v>705</v>
      </c>
      <c r="AM51" s="465">
        <v>0.10109577644377894</v>
      </c>
      <c r="AN51" s="438">
        <v>145.08151609327248</v>
      </c>
      <c r="AO51" s="438">
        <v>573.1632742222688</v>
      </c>
      <c r="AP51" s="439">
        <v>31.080839206397446</v>
      </c>
    </row>
    <row r="52" spans="1:42" s="251" customFormat="1" x14ac:dyDescent="0.3">
      <c r="A52" s="252"/>
      <c r="T52" s="455" t="s">
        <v>836</v>
      </c>
      <c r="U52" s="458">
        <v>0.2505602441239036</v>
      </c>
      <c r="V52" s="223">
        <v>149.35859561332154</v>
      </c>
      <c r="W52" s="223">
        <v>3312.0228800767864</v>
      </c>
      <c r="X52" s="224">
        <v>194.33201910542476</v>
      </c>
      <c r="Z52" s="434" t="s">
        <v>12</v>
      </c>
      <c r="AA52" s="465">
        <v>6.2475027576971457E-3</v>
      </c>
      <c r="AB52" s="435">
        <v>18.241602977828702</v>
      </c>
      <c r="AC52" s="435">
        <v>64.91241838671786</v>
      </c>
      <c r="AD52" s="436">
        <v>8.498986117031464</v>
      </c>
      <c r="AL52" s="437" t="s">
        <v>686</v>
      </c>
      <c r="AM52" s="460">
        <v>8.6632533927978803E-2</v>
      </c>
      <c r="AN52" s="429">
        <v>124.32546449913009</v>
      </c>
      <c r="AO52" s="429">
        <v>485.49973834909645</v>
      </c>
      <c r="AP52" s="430">
        <v>29.101249965105691</v>
      </c>
    </row>
    <row r="53" spans="1:42" s="251" customFormat="1" x14ac:dyDescent="0.3">
      <c r="A53" s="252"/>
      <c r="T53" s="455" t="s">
        <v>277</v>
      </c>
      <c r="U53" s="458">
        <v>4.0476888071189633E-2</v>
      </c>
      <c r="V53" s="223">
        <v>24.128213868281986</v>
      </c>
      <c r="W53" s="223">
        <v>691.7410100764688</v>
      </c>
      <c r="X53" s="224">
        <v>16.202391648265536</v>
      </c>
      <c r="Z53" s="434" t="s">
        <v>13</v>
      </c>
      <c r="AA53" s="465">
        <v>1.3284527061079056E-2</v>
      </c>
      <c r="AB53" s="435">
        <v>38.788469216418541</v>
      </c>
      <c r="AC53" s="435">
        <v>139.85539154070912</v>
      </c>
      <c r="AD53" s="436">
        <v>15.826476270541686</v>
      </c>
      <c r="AL53" s="434" t="s">
        <v>706</v>
      </c>
      <c r="AM53" s="465">
        <v>3.225664066051518E-2</v>
      </c>
      <c r="AN53" s="438">
        <v>46.29117551420142</v>
      </c>
      <c r="AO53" s="438">
        <v>400.26209477142424</v>
      </c>
      <c r="AP53" s="439">
        <v>17.441986128880458</v>
      </c>
    </row>
    <row r="54" spans="1:42" s="251" customFormat="1" x14ac:dyDescent="0.3">
      <c r="A54" s="252"/>
      <c r="T54" s="453" t="s">
        <v>844</v>
      </c>
      <c r="U54" s="454">
        <v>0</v>
      </c>
      <c r="V54" s="456">
        <v>0</v>
      </c>
      <c r="W54" s="456">
        <v>0</v>
      </c>
      <c r="X54" s="457">
        <v>0</v>
      </c>
      <c r="Z54" s="434" t="s">
        <v>14</v>
      </c>
      <c r="AA54" s="465">
        <v>1.2870275765778349E-2</v>
      </c>
      <c r="AB54" s="435">
        <v>37.578928707994315</v>
      </c>
      <c r="AC54" s="435">
        <v>148.77056369228993</v>
      </c>
      <c r="AD54" s="436">
        <v>13.069620291579643</v>
      </c>
      <c r="AL54" s="437" t="s">
        <v>687</v>
      </c>
      <c r="AM54" s="460">
        <v>2.5878712318932372E-2</v>
      </c>
      <c r="AN54" s="429">
        <v>37.138275700966688</v>
      </c>
      <c r="AO54" s="429">
        <v>291.10466263053252</v>
      </c>
      <c r="AP54" s="430">
        <v>11.100024011913648</v>
      </c>
    </row>
    <row r="55" spans="1:42" s="251" customFormat="1" x14ac:dyDescent="0.3">
      <c r="A55" s="252"/>
      <c r="T55" s="453" t="s">
        <v>86</v>
      </c>
      <c r="U55" s="454">
        <v>1.0035165062211311E-3</v>
      </c>
      <c r="V55" s="456">
        <v>0.59819472385993</v>
      </c>
      <c r="W55" s="456">
        <v>36.043339932971008</v>
      </c>
      <c r="X55" s="457">
        <v>0.42939047285703952</v>
      </c>
      <c r="Z55" s="434" t="s">
        <v>15</v>
      </c>
      <c r="AA55" s="465">
        <v>1.9670505339439995E-2</v>
      </c>
      <c r="AB55" s="435">
        <v>57.434396220672831</v>
      </c>
      <c r="AC55" s="435">
        <v>186.65737833655209</v>
      </c>
      <c r="AD55" s="436">
        <v>24.255441080519283</v>
      </c>
      <c r="AL55" s="414" t="s">
        <v>324</v>
      </c>
      <c r="AM55" s="440"/>
      <c r="AN55" s="469">
        <v>1435.0897851202988</v>
      </c>
      <c r="AO55" s="469">
        <v>7088.7517144487956</v>
      </c>
      <c r="AP55" s="463">
        <v>382.6109815816277</v>
      </c>
    </row>
    <row r="56" spans="1:42" s="251" customFormat="1" x14ac:dyDescent="0.3">
      <c r="A56" s="252"/>
      <c r="T56" s="453" t="s">
        <v>845</v>
      </c>
      <c r="U56" s="454">
        <v>0</v>
      </c>
      <c r="V56" s="456">
        <v>0</v>
      </c>
      <c r="W56" s="456">
        <v>0</v>
      </c>
      <c r="X56" s="457">
        <v>0</v>
      </c>
      <c r="Z56" s="434" t="s">
        <v>675</v>
      </c>
      <c r="AA56" s="465">
        <v>2.423680862930171E-2</v>
      </c>
      <c r="AB56" s="435">
        <v>70.76719412738619</v>
      </c>
      <c r="AC56" s="435">
        <v>268.91479718324234</v>
      </c>
      <c r="AD56" s="436">
        <v>27.404271060829135</v>
      </c>
      <c r="AL56" s="414" t="s">
        <v>105</v>
      </c>
      <c r="AM56" s="440"/>
      <c r="AN56" s="469">
        <v>16.959464278923555</v>
      </c>
      <c r="AO56" s="469">
        <v>150.74431801172648</v>
      </c>
      <c r="AP56" s="463">
        <v>7.3391232434055667</v>
      </c>
    </row>
    <row r="57" spans="1:42" s="251" customFormat="1" ht="17.25" thickBot="1" x14ac:dyDescent="0.35">
      <c r="A57" s="252"/>
      <c r="T57" s="453" t="s">
        <v>83</v>
      </c>
      <c r="U57" s="454">
        <v>2.6158031035028702E-3</v>
      </c>
      <c r="V57" s="456">
        <v>1.5592764099757048</v>
      </c>
      <c r="W57" s="456">
        <v>54.267226703234144</v>
      </c>
      <c r="X57" s="457">
        <v>3.7813035224093623</v>
      </c>
      <c r="Z57" s="437" t="s">
        <v>668</v>
      </c>
      <c r="AA57" s="460">
        <v>2.02720976159729E-2</v>
      </c>
      <c r="AB57" s="466">
        <v>59.190939256931756</v>
      </c>
      <c r="AC57" s="466">
        <v>213.42308741758313</v>
      </c>
      <c r="AD57" s="467">
        <v>20.815373698042844</v>
      </c>
      <c r="AL57" s="416" t="s">
        <v>690</v>
      </c>
      <c r="AM57" s="441"/>
      <c r="AN57" s="418">
        <v>1452.0492493992224</v>
      </c>
      <c r="AO57" s="418">
        <v>7239.4960324605217</v>
      </c>
      <c r="AP57" s="419">
        <v>389.95010482503324</v>
      </c>
    </row>
    <row r="58" spans="1:42" s="251" customFormat="1" x14ac:dyDescent="0.3">
      <c r="A58" s="252"/>
      <c r="T58" s="455" t="s">
        <v>274</v>
      </c>
      <c r="U58" s="458">
        <v>1.3073027503671438E-3</v>
      </c>
      <c r="V58" s="223">
        <v>0.77928126035714396</v>
      </c>
      <c r="W58" s="223">
        <v>46.467275207048537</v>
      </c>
      <c r="X58" s="224">
        <v>3.7696035951650839</v>
      </c>
      <c r="Z58" s="434" t="s">
        <v>16</v>
      </c>
      <c r="AA58" s="465">
        <v>1.1662022508215894E-2</v>
      </c>
      <c r="AB58" s="435">
        <v>34.051042914911974</v>
      </c>
      <c r="AC58" s="435">
        <v>163.17946659837028</v>
      </c>
      <c r="AD58" s="436">
        <v>19.00550126634602</v>
      </c>
    </row>
    <row r="59" spans="1:42" s="251" customFormat="1" x14ac:dyDescent="0.3">
      <c r="A59" s="252"/>
      <c r="T59" s="453" t="s">
        <v>846</v>
      </c>
      <c r="U59" s="454">
        <v>0</v>
      </c>
      <c r="V59" s="456">
        <v>0</v>
      </c>
      <c r="W59" s="456">
        <v>0</v>
      </c>
      <c r="X59" s="457">
        <v>0</v>
      </c>
      <c r="Z59" s="434" t="s">
        <v>17</v>
      </c>
      <c r="AA59" s="465">
        <v>2.2641114068438373E-2</v>
      </c>
      <c r="AB59" s="435">
        <v>66.108048260297522</v>
      </c>
      <c r="AC59" s="435">
        <v>337.9041267507892</v>
      </c>
      <c r="AD59" s="436">
        <v>19.173783482362083</v>
      </c>
    </row>
    <row r="60" spans="1:42" s="251" customFormat="1" x14ac:dyDescent="0.3">
      <c r="T60" s="453" t="s">
        <v>79</v>
      </c>
      <c r="U60" s="454">
        <v>7.6182360599719529E-2</v>
      </c>
      <c r="V60" s="456">
        <v>45.412193899583741</v>
      </c>
      <c r="W60" s="456">
        <v>678.84566350647287</v>
      </c>
      <c r="X60" s="457">
        <v>54.87363342105629</v>
      </c>
      <c r="Z60" s="434" t="s">
        <v>18</v>
      </c>
      <c r="AA60" s="465">
        <v>2.5787317177079067E-2</v>
      </c>
      <c r="AB60" s="435">
        <v>75.294404828884112</v>
      </c>
      <c r="AC60" s="435">
        <v>371.51118746083569</v>
      </c>
      <c r="AD60" s="436">
        <v>28.828750069428729</v>
      </c>
    </row>
    <row r="61" spans="1:42" s="251" customFormat="1" x14ac:dyDescent="0.3">
      <c r="T61" s="455" t="s">
        <v>833</v>
      </c>
      <c r="U61" s="458">
        <v>6.376658831367725E-2</v>
      </c>
      <c r="V61" s="223">
        <v>38.011170171409766</v>
      </c>
      <c r="W61" s="223">
        <v>624.55832568748474</v>
      </c>
      <c r="X61" s="224">
        <v>47.928639883117874</v>
      </c>
      <c r="Z61" s="414" t="s">
        <v>324</v>
      </c>
      <c r="AA61" s="468"/>
      <c r="AB61" s="469">
        <v>2919.8231173814847</v>
      </c>
      <c r="AC61" s="469">
        <v>9830.2324054899509</v>
      </c>
      <c r="AD61" s="463">
        <v>1041.3518269363676</v>
      </c>
    </row>
    <row r="62" spans="1:42" s="251" customFormat="1" x14ac:dyDescent="0.3">
      <c r="T62" s="453" t="s">
        <v>84</v>
      </c>
      <c r="U62" s="454">
        <v>2.9495611313192544E-3</v>
      </c>
      <c r="V62" s="456">
        <v>1.75822908294914</v>
      </c>
      <c r="W62" s="456">
        <v>611.8637208663007</v>
      </c>
      <c r="X62" s="457">
        <v>43.982100509972739</v>
      </c>
      <c r="Z62" s="414" t="s">
        <v>105</v>
      </c>
      <c r="AA62" s="468"/>
      <c r="AB62" s="469">
        <v>18.220943229958444</v>
      </c>
      <c r="AC62" s="469">
        <v>32.730965037726236</v>
      </c>
      <c r="AD62" s="463">
        <v>5.0367290015967034</v>
      </c>
    </row>
    <row r="63" spans="1:42" s="251" customFormat="1" ht="17.25" thickBot="1" x14ac:dyDescent="0.35">
      <c r="T63" s="453" t="s">
        <v>847</v>
      </c>
      <c r="U63" s="454">
        <v>1.3085003531357262E-3</v>
      </c>
      <c r="V63" s="456">
        <v>0.77999514961856087</v>
      </c>
      <c r="W63" s="456">
        <v>10.919932094659853</v>
      </c>
      <c r="X63" s="457">
        <v>1.5878064199734854</v>
      </c>
      <c r="Z63" s="416" t="s">
        <v>669</v>
      </c>
      <c r="AA63" s="464"/>
      <c r="AB63" s="418">
        <v>2938.044060611443</v>
      </c>
      <c r="AC63" s="418">
        <v>9862.9633705276774</v>
      </c>
      <c r="AD63" s="419">
        <v>1046.3885559379644</v>
      </c>
    </row>
    <row r="64" spans="1:42" s="251" customFormat="1" x14ac:dyDescent="0.3">
      <c r="T64" s="453" t="s">
        <v>848</v>
      </c>
      <c r="U64" s="454">
        <v>7.0208111894014061E-3</v>
      </c>
      <c r="V64" s="456">
        <v>4.1850952970685134</v>
      </c>
      <c r="W64" s="456">
        <v>123.30227188263044</v>
      </c>
      <c r="X64" s="457">
        <v>3.5497919694200442</v>
      </c>
    </row>
    <row r="65" spans="20:24" s="251" customFormat="1" x14ac:dyDescent="0.3">
      <c r="T65" s="453" t="s">
        <v>73</v>
      </c>
      <c r="U65" s="454">
        <v>3.7973922600394255E-2</v>
      </c>
      <c r="V65" s="456">
        <v>22.636199806379299</v>
      </c>
      <c r="W65" s="456">
        <v>357.28522816624593</v>
      </c>
      <c r="X65" s="457">
        <v>14.911492858094539</v>
      </c>
    </row>
    <row r="66" spans="20:24" s="251" customFormat="1" x14ac:dyDescent="0.3">
      <c r="T66" s="455" t="s">
        <v>835</v>
      </c>
      <c r="U66" s="458">
        <v>3.7973922600394255E-2</v>
      </c>
      <c r="V66" s="223">
        <v>22.636199806379299</v>
      </c>
      <c r="W66" s="223">
        <v>357.28522816624593</v>
      </c>
      <c r="X66" s="224">
        <v>14.911492858094539</v>
      </c>
    </row>
    <row r="67" spans="20:24" s="251" customFormat="1" x14ac:dyDescent="0.3">
      <c r="T67" s="443" t="s">
        <v>324</v>
      </c>
      <c r="U67" s="450"/>
      <c r="V67" s="412">
        <v>596.09853963688977</v>
      </c>
      <c r="W67" s="412">
        <v>16138.578903153</v>
      </c>
      <c r="X67" s="413">
        <v>799.2296420775433</v>
      </c>
    </row>
    <row r="68" spans="20:24" s="251" customFormat="1" x14ac:dyDescent="0.3">
      <c r="T68" s="443" t="s">
        <v>105</v>
      </c>
      <c r="U68" s="450"/>
      <c r="V68" s="412">
        <v>6.8495238406744017</v>
      </c>
      <c r="W68" s="412">
        <v>850.66820926066498</v>
      </c>
      <c r="X68" s="413">
        <v>7.2191489835407943</v>
      </c>
    </row>
    <row r="69" spans="20:24" s="251" customFormat="1" ht="17.25" thickBot="1" x14ac:dyDescent="0.35">
      <c r="T69" s="444" t="s">
        <v>328</v>
      </c>
      <c r="U69" s="445"/>
      <c r="V69" s="418">
        <v>602.94806347756412</v>
      </c>
      <c r="W69" s="418">
        <v>16989.247112413665</v>
      </c>
      <c r="X69" s="419">
        <v>806.44879106108397</v>
      </c>
    </row>
    <row r="70" spans="20:24" s="251" customFormat="1" x14ac:dyDescent="0.3"/>
    <row r="71" spans="20:24" s="251" customFormat="1" x14ac:dyDescent="0.3"/>
    <row r="72" spans="20:24" s="251" customFormat="1" x14ac:dyDescent="0.3"/>
    <row r="73" spans="20:24" s="251" customFormat="1" x14ac:dyDescent="0.3"/>
    <row r="74" spans="20:24" s="251" customFormat="1" x14ac:dyDescent="0.3"/>
    <row r="75" spans="20:24" s="251" customFormat="1" x14ac:dyDescent="0.3"/>
    <row r="76" spans="20:24" s="251" customFormat="1" x14ac:dyDescent="0.3"/>
    <row r="77" spans="20:24" s="251" customFormat="1" x14ac:dyDescent="0.3"/>
    <row r="78" spans="20:24" s="251" customFormat="1" x14ac:dyDescent="0.3"/>
    <row r="79" spans="20:24" s="251" customFormat="1" x14ac:dyDescent="0.3"/>
    <row r="80" spans="20:24" s="251" customFormat="1" x14ac:dyDescent="0.3"/>
    <row r="81" spans="2:66" s="251" customFormat="1" x14ac:dyDescent="0.3"/>
    <row r="82" spans="2:66" s="251" customFormat="1" x14ac:dyDescent="0.3"/>
    <row r="83" spans="2:66" s="251" customFormat="1" x14ac:dyDescent="0.3"/>
    <row r="84" spans="2:66" s="251" customFormat="1" x14ac:dyDescent="0.3"/>
    <row r="85" spans="2:66" s="251" customFormat="1" x14ac:dyDescent="0.3"/>
    <row r="86" spans="2:66" s="251" customFormat="1" x14ac:dyDescent="0.3"/>
    <row r="87" spans="2:66" s="251" customFormat="1" x14ac:dyDescent="0.3"/>
    <row r="88" spans="2:66" s="251" customFormat="1" x14ac:dyDescent="0.3"/>
    <row r="89" spans="2:66" s="251" customFormat="1" x14ac:dyDescent="0.3"/>
    <row r="90" spans="2:66" s="251" customFormat="1" x14ac:dyDescent="0.3"/>
    <row r="91" spans="2:66" x14ac:dyDescent="0.3">
      <c r="B91" s="251"/>
      <c r="C91" s="251"/>
      <c r="D91" s="251"/>
      <c r="E91" s="251"/>
      <c r="F91" s="251"/>
      <c r="X91" s="251"/>
      <c r="Y91" s="251"/>
      <c r="Z91" s="251"/>
      <c r="AA91" s="251"/>
      <c r="AB91" s="251"/>
      <c r="AC91" s="251"/>
      <c r="AD91" s="251"/>
      <c r="AE91" s="251"/>
      <c r="AF91" s="251"/>
      <c r="AG91" s="251"/>
      <c r="AH91" s="251"/>
      <c r="AI91" s="251"/>
      <c r="AJ91" s="251"/>
      <c r="AK91" s="251"/>
      <c r="AL91" s="251"/>
      <c r="AM91" s="251"/>
      <c r="AN91" s="251"/>
      <c r="AO91" s="251"/>
      <c r="AP91" s="251"/>
      <c r="AQ91" s="251"/>
      <c r="AR91" s="251"/>
      <c r="AS91" s="251"/>
      <c r="AT91" s="251"/>
      <c r="AU91" s="251"/>
      <c r="AV91" s="251"/>
      <c r="AW91" s="251"/>
      <c r="AX91" s="251"/>
      <c r="AY91" s="251"/>
      <c r="AZ91" s="251"/>
      <c r="BA91" s="251"/>
      <c r="BB91" s="251"/>
      <c r="BC91" s="251"/>
      <c r="BD91" s="251"/>
      <c r="BE91" s="251"/>
      <c r="BF91" s="251"/>
      <c r="BG91" s="251"/>
      <c r="BH91" s="251"/>
      <c r="BI91" s="251"/>
      <c r="BJ91" s="251"/>
      <c r="BK91" s="251"/>
      <c r="BL91" s="251"/>
      <c r="BM91" s="251"/>
      <c r="BN91" s="251"/>
    </row>
    <row r="92" spans="2:66" x14ac:dyDescent="0.3">
      <c r="B92" s="251"/>
      <c r="C92" s="251"/>
      <c r="D92" s="251"/>
      <c r="E92" s="251"/>
      <c r="F92" s="251"/>
      <c r="X92" s="251"/>
      <c r="Y92" s="251"/>
      <c r="Z92" s="251"/>
      <c r="AA92" s="251"/>
      <c r="AB92" s="251"/>
      <c r="AC92" s="251"/>
      <c r="AD92" s="251"/>
      <c r="AE92" s="251"/>
      <c r="AF92" s="251"/>
      <c r="AG92" s="251"/>
      <c r="AH92" s="251"/>
      <c r="AI92" s="251"/>
      <c r="AJ92" s="251"/>
      <c r="AK92" s="251"/>
      <c r="AL92" s="251"/>
      <c r="AM92" s="251"/>
      <c r="AN92" s="251"/>
      <c r="AO92" s="251"/>
      <c r="AP92" s="251"/>
      <c r="AQ92" s="251"/>
      <c r="AR92" s="251"/>
      <c r="AS92" s="251"/>
      <c r="AT92" s="251"/>
      <c r="AU92" s="251"/>
      <c r="AV92" s="251"/>
      <c r="AW92" s="251"/>
      <c r="AX92" s="251"/>
      <c r="AY92" s="251"/>
      <c r="AZ92" s="251"/>
      <c r="BA92" s="251"/>
      <c r="BB92" s="251"/>
      <c r="BC92" s="251"/>
      <c r="BD92" s="251"/>
      <c r="BE92" s="251"/>
      <c r="BF92" s="251"/>
      <c r="BG92" s="251"/>
      <c r="BH92" s="251"/>
      <c r="BI92" s="251"/>
      <c r="BJ92" s="251"/>
      <c r="BK92" s="251"/>
      <c r="BL92" s="251"/>
      <c r="BM92" s="251"/>
      <c r="BN92" s="251"/>
    </row>
    <row r="93" spans="2:66" x14ac:dyDescent="0.3">
      <c r="B93" s="251"/>
      <c r="C93" s="251"/>
      <c r="D93" s="251"/>
      <c r="E93" s="251"/>
      <c r="F93" s="251"/>
      <c r="X93" s="251"/>
      <c r="Y93" s="251"/>
      <c r="Z93" s="251"/>
      <c r="AA93" s="251"/>
      <c r="AB93" s="251"/>
      <c r="AC93" s="251"/>
      <c r="AD93" s="251"/>
      <c r="AE93" s="251"/>
      <c r="AF93" s="251"/>
      <c r="AG93" s="251"/>
      <c r="AH93" s="251"/>
      <c r="AI93" s="251"/>
      <c r="AJ93" s="251"/>
      <c r="AK93" s="251"/>
      <c r="AL93" s="251"/>
      <c r="AM93" s="251"/>
      <c r="AN93" s="251"/>
      <c r="AO93" s="251"/>
      <c r="AP93" s="251"/>
      <c r="AQ93" s="251"/>
      <c r="AR93" s="251"/>
      <c r="AS93" s="251"/>
      <c r="AT93" s="251"/>
      <c r="AU93" s="251"/>
      <c r="AV93" s="251"/>
      <c r="AW93" s="251"/>
      <c r="AX93" s="251"/>
      <c r="AY93" s="251"/>
      <c r="AZ93" s="251"/>
      <c r="BA93" s="251"/>
      <c r="BB93" s="251"/>
      <c r="BC93" s="251"/>
      <c r="BD93" s="251"/>
      <c r="BE93" s="251"/>
      <c r="BF93" s="251"/>
      <c r="BG93" s="251"/>
      <c r="BH93" s="251"/>
      <c r="BI93" s="251"/>
      <c r="BJ93" s="251"/>
      <c r="BK93" s="251"/>
      <c r="BL93" s="251"/>
      <c r="BM93" s="251"/>
      <c r="BN93" s="251"/>
    </row>
    <row r="94" spans="2:66" x14ac:dyDescent="0.3">
      <c r="B94" s="251"/>
      <c r="C94" s="251"/>
      <c r="D94" s="251"/>
      <c r="E94" s="251"/>
      <c r="F94" s="251"/>
      <c r="X94" s="251"/>
      <c r="Y94" s="251"/>
      <c r="Z94" s="251"/>
      <c r="AA94" s="251"/>
      <c r="AB94" s="251"/>
      <c r="AC94" s="251"/>
      <c r="AD94" s="251"/>
      <c r="AE94" s="251"/>
      <c r="AF94" s="251"/>
      <c r="AG94" s="251"/>
      <c r="AH94" s="251"/>
      <c r="AI94" s="251"/>
      <c r="AJ94" s="251"/>
      <c r="AK94" s="251"/>
      <c r="AL94" s="251"/>
      <c r="AM94" s="251"/>
      <c r="AN94" s="251"/>
      <c r="AO94" s="251"/>
      <c r="AP94" s="251"/>
      <c r="AQ94" s="251"/>
      <c r="AR94" s="251"/>
      <c r="AS94" s="251"/>
      <c r="AT94" s="251"/>
      <c r="AU94" s="251"/>
      <c r="AV94" s="251"/>
      <c r="AW94" s="251"/>
      <c r="AX94" s="251"/>
      <c r="AY94" s="251"/>
      <c r="AZ94" s="251"/>
      <c r="BA94" s="251"/>
      <c r="BB94" s="251"/>
      <c r="BC94" s="251"/>
      <c r="BD94" s="251"/>
      <c r="BE94" s="251"/>
      <c r="BF94" s="251"/>
      <c r="BG94" s="251"/>
      <c r="BH94" s="251"/>
      <c r="BI94" s="251"/>
      <c r="BJ94" s="251"/>
      <c r="BK94" s="251"/>
      <c r="BL94" s="251"/>
      <c r="BM94" s="251"/>
      <c r="BN94" s="251"/>
    </row>
    <row r="95" spans="2:66" x14ac:dyDescent="0.3">
      <c r="B95" s="251"/>
      <c r="C95" s="251"/>
      <c r="D95" s="251"/>
      <c r="E95" s="251"/>
      <c r="F95" s="251"/>
      <c r="X95" s="251"/>
      <c r="Y95" s="251"/>
      <c r="Z95" s="251"/>
      <c r="AA95" s="251"/>
      <c r="AB95" s="251"/>
      <c r="AC95" s="251"/>
      <c r="AD95" s="251"/>
      <c r="AE95" s="251"/>
      <c r="AF95" s="251"/>
      <c r="AG95" s="251"/>
      <c r="AH95" s="251"/>
      <c r="AI95" s="251"/>
      <c r="AJ95" s="251"/>
      <c r="AK95" s="251"/>
      <c r="AL95" s="251"/>
      <c r="AM95" s="251"/>
      <c r="AN95" s="251"/>
      <c r="AO95" s="251"/>
      <c r="AP95" s="251"/>
      <c r="AQ95" s="251"/>
      <c r="AR95" s="251"/>
      <c r="AS95" s="251"/>
      <c r="AT95" s="251"/>
      <c r="AU95" s="251"/>
      <c r="AV95" s="251"/>
      <c r="AW95" s="251"/>
      <c r="AX95" s="251"/>
      <c r="AY95" s="251"/>
      <c r="AZ95" s="251"/>
      <c r="BA95" s="251"/>
      <c r="BB95" s="251"/>
      <c r="BC95" s="251"/>
      <c r="BD95" s="251"/>
      <c r="BE95" s="251"/>
      <c r="BF95" s="251"/>
      <c r="BG95" s="251"/>
      <c r="BH95" s="251"/>
      <c r="BI95" s="251"/>
      <c r="BJ95" s="251"/>
      <c r="BK95" s="251"/>
      <c r="BL95" s="251"/>
      <c r="BM95" s="251"/>
      <c r="BN95" s="251"/>
    </row>
    <row r="96" spans="2:66" x14ac:dyDescent="0.3">
      <c r="B96" s="251"/>
      <c r="C96" s="251"/>
      <c r="D96" s="251"/>
      <c r="E96" s="251"/>
      <c r="F96" s="251"/>
      <c r="X96" s="251"/>
      <c r="Y96" s="251"/>
      <c r="Z96" s="251"/>
      <c r="AA96" s="251"/>
      <c r="AB96" s="251"/>
      <c r="AC96" s="251"/>
      <c r="AD96" s="251"/>
      <c r="AE96" s="251"/>
      <c r="AF96" s="251"/>
      <c r="AG96" s="251"/>
      <c r="AH96" s="251"/>
      <c r="AI96" s="251"/>
      <c r="AJ96" s="251"/>
      <c r="AK96" s="251"/>
      <c r="AL96" s="251"/>
      <c r="AM96" s="251"/>
      <c r="AN96" s="251"/>
      <c r="AO96" s="251"/>
      <c r="AP96" s="251"/>
      <c r="AQ96" s="251"/>
      <c r="AR96" s="251"/>
      <c r="AS96" s="251"/>
      <c r="AT96" s="251"/>
      <c r="AU96" s="251"/>
      <c r="AV96" s="251"/>
      <c r="AW96" s="251"/>
      <c r="AX96" s="251"/>
      <c r="AY96" s="251"/>
      <c r="AZ96" s="251"/>
      <c r="BA96" s="251"/>
      <c r="BB96" s="251"/>
      <c r="BC96" s="251"/>
      <c r="BD96" s="251"/>
      <c r="BE96" s="251"/>
      <c r="BF96" s="251"/>
      <c r="BG96" s="251"/>
      <c r="BH96" s="251"/>
      <c r="BI96" s="251"/>
      <c r="BJ96" s="251"/>
      <c r="BK96" s="251"/>
      <c r="BL96" s="251"/>
      <c r="BM96" s="251"/>
      <c r="BN96" s="251"/>
    </row>
    <row r="97" spans="2:66" x14ac:dyDescent="0.3">
      <c r="B97" s="251"/>
      <c r="C97" s="251"/>
      <c r="D97" s="251"/>
      <c r="E97" s="251"/>
      <c r="F97" s="251"/>
      <c r="X97" s="251"/>
      <c r="Y97" s="251"/>
      <c r="Z97" s="251"/>
      <c r="AA97" s="251"/>
      <c r="AB97" s="251"/>
      <c r="AC97" s="251"/>
      <c r="AD97" s="251"/>
      <c r="AE97" s="251"/>
      <c r="AF97" s="251"/>
      <c r="AG97" s="251"/>
      <c r="AH97" s="251"/>
      <c r="AI97" s="251"/>
      <c r="AJ97" s="251"/>
      <c r="AK97" s="251"/>
      <c r="AL97" s="251"/>
      <c r="AM97" s="251"/>
      <c r="AN97" s="251"/>
      <c r="AO97" s="251"/>
      <c r="AP97" s="251"/>
      <c r="AQ97" s="251"/>
      <c r="AR97" s="251"/>
      <c r="AS97" s="251"/>
      <c r="AT97" s="251"/>
      <c r="AU97" s="251"/>
      <c r="AV97" s="251"/>
      <c r="AW97" s="251"/>
      <c r="AX97" s="251"/>
      <c r="AY97" s="251"/>
      <c r="AZ97" s="251"/>
      <c r="BA97" s="251"/>
      <c r="BB97" s="251"/>
      <c r="BC97" s="251"/>
      <c r="BD97" s="251"/>
      <c r="BE97" s="251"/>
      <c r="BF97" s="251"/>
      <c r="BG97" s="251"/>
      <c r="BH97" s="251"/>
      <c r="BI97" s="251"/>
      <c r="BJ97" s="251"/>
      <c r="BK97" s="251"/>
      <c r="BL97" s="251"/>
      <c r="BM97" s="251"/>
      <c r="BN97" s="251"/>
    </row>
    <row r="98" spans="2:66" x14ac:dyDescent="0.3">
      <c r="B98" s="251"/>
      <c r="C98" s="251"/>
      <c r="D98" s="251"/>
      <c r="E98" s="251"/>
      <c r="F98" s="251"/>
      <c r="X98" s="251"/>
      <c r="Y98" s="251"/>
      <c r="Z98" s="251"/>
      <c r="AA98" s="251"/>
      <c r="AB98" s="251"/>
      <c r="AC98" s="251"/>
      <c r="AD98" s="251"/>
      <c r="AE98" s="251"/>
      <c r="AF98" s="251"/>
      <c r="AG98" s="251"/>
      <c r="AH98" s="251"/>
      <c r="AI98" s="251"/>
      <c r="AJ98" s="251"/>
      <c r="AK98" s="251"/>
      <c r="AL98" s="251"/>
      <c r="AM98" s="251"/>
      <c r="AN98" s="251"/>
      <c r="AO98" s="251"/>
      <c r="AP98" s="251"/>
      <c r="AQ98" s="251"/>
      <c r="AR98" s="251"/>
      <c r="AS98" s="251"/>
      <c r="AT98" s="251"/>
      <c r="AU98" s="251"/>
      <c r="AV98" s="251"/>
      <c r="AW98" s="251"/>
      <c r="AX98" s="251"/>
      <c r="AY98" s="251"/>
      <c r="AZ98" s="251"/>
      <c r="BA98" s="251"/>
      <c r="BB98" s="251"/>
      <c r="BC98" s="251"/>
      <c r="BD98" s="251"/>
      <c r="BE98" s="251"/>
      <c r="BF98" s="251"/>
      <c r="BG98" s="251"/>
      <c r="BH98" s="251"/>
      <c r="BI98" s="251"/>
      <c r="BJ98" s="251"/>
      <c r="BK98" s="251"/>
      <c r="BL98" s="251"/>
      <c r="BM98" s="251"/>
      <c r="BN98" s="251"/>
    </row>
    <row r="99" spans="2:66" x14ac:dyDescent="0.3">
      <c r="B99" s="251"/>
      <c r="C99" s="251"/>
      <c r="D99" s="251"/>
      <c r="E99" s="251"/>
      <c r="F99" s="251"/>
      <c r="X99" s="251"/>
      <c r="Y99" s="251"/>
      <c r="Z99" s="251"/>
      <c r="AA99" s="251"/>
      <c r="AB99" s="251"/>
      <c r="AC99" s="251"/>
      <c r="AD99" s="251"/>
      <c r="AE99" s="251"/>
      <c r="AF99" s="251"/>
      <c r="AG99" s="251"/>
      <c r="AH99" s="251"/>
      <c r="AI99" s="251"/>
      <c r="AJ99" s="251"/>
      <c r="AK99" s="251"/>
      <c r="AL99" s="251"/>
      <c r="AM99" s="251"/>
      <c r="AN99" s="251"/>
      <c r="AO99" s="251"/>
      <c r="AP99" s="251"/>
      <c r="AQ99" s="251"/>
      <c r="AR99" s="251"/>
      <c r="AS99" s="251"/>
      <c r="AT99" s="251"/>
      <c r="AU99" s="251"/>
      <c r="AV99" s="251"/>
      <c r="AW99" s="251"/>
      <c r="AX99" s="251"/>
      <c r="AY99" s="251"/>
      <c r="AZ99" s="251"/>
      <c r="BA99" s="251"/>
      <c r="BB99" s="251"/>
      <c r="BC99" s="251"/>
      <c r="BD99" s="251"/>
      <c r="BE99" s="251"/>
      <c r="BF99" s="251"/>
      <c r="BG99" s="251"/>
      <c r="BH99" s="251"/>
      <c r="BI99" s="251"/>
      <c r="BJ99" s="251"/>
      <c r="BK99" s="251"/>
      <c r="BL99" s="251"/>
      <c r="BM99" s="251"/>
      <c r="BN99" s="251"/>
    </row>
    <row r="100" spans="2:66" x14ac:dyDescent="0.3">
      <c r="B100" s="251"/>
      <c r="C100" s="251"/>
      <c r="D100" s="251"/>
      <c r="E100" s="251"/>
      <c r="F100" s="251"/>
      <c r="X100" s="251"/>
      <c r="Y100" s="251"/>
      <c r="Z100" s="251"/>
      <c r="AA100" s="251"/>
      <c r="AB100" s="251"/>
      <c r="AC100" s="251"/>
      <c r="AD100" s="251"/>
      <c r="AE100" s="251"/>
      <c r="AF100" s="251"/>
      <c r="AG100" s="251"/>
      <c r="AH100" s="251"/>
      <c r="AI100" s="251"/>
      <c r="AJ100" s="251"/>
      <c r="AK100" s="251"/>
      <c r="AL100" s="251"/>
      <c r="AM100" s="251"/>
      <c r="AN100" s="251"/>
      <c r="AO100" s="251"/>
      <c r="AP100" s="251"/>
      <c r="AQ100" s="251"/>
      <c r="AR100" s="251"/>
      <c r="AS100" s="251"/>
      <c r="AT100" s="251"/>
      <c r="AU100" s="251"/>
      <c r="AV100" s="251"/>
      <c r="AW100" s="251"/>
      <c r="AX100" s="251"/>
      <c r="AY100" s="251"/>
      <c r="AZ100" s="251"/>
      <c r="BA100" s="251"/>
      <c r="BB100" s="251"/>
      <c r="BC100" s="251"/>
      <c r="BD100" s="251"/>
      <c r="BE100" s="251"/>
      <c r="BF100" s="251"/>
      <c r="BG100" s="251"/>
      <c r="BH100" s="251"/>
      <c r="BI100" s="251"/>
      <c r="BJ100" s="251"/>
      <c r="BK100" s="251"/>
      <c r="BL100" s="251"/>
      <c r="BM100" s="251"/>
      <c r="BN100" s="251"/>
    </row>
    <row r="101" spans="2:66" x14ac:dyDescent="0.3">
      <c r="B101" s="251"/>
      <c r="C101" s="251"/>
      <c r="D101" s="251"/>
      <c r="E101" s="251"/>
      <c r="F101" s="251"/>
      <c r="X101" s="251"/>
      <c r="Y101" s="251"/>
      <c r="Z101" s="251"/>
      <c r="AA101" s="251"/>
      <c r="AB101" s="251"/>
      <c r="AC101" s="251"/>
      <c r="AD101" s="251"/>
      <c r="AE101" s="251"/>
      <c r="AF101" s="251"/>
      <c r="AG101" s="251"/>
      <c r="AH101" s="251"/>
      <c r="AI101" s="251"/>
      <c r="AJ101" s="251"/>
      <c r="AK101" s="251"/>
      <c r="AL101" s="251"/>
      <c r="AM101" s="251"/>
      <c r="AN101" s="251"/>
      <c r="AO101" s="251"/>
      <c r="AP101" s="251"/>
      <c r="AQ101" s="251"/>
      <c r="AR101" s="251"/>
      <c r="AS101" s="251"/>
      <c r="AT101" s="251"/>
      <c r="AU101" s="251"/>
      <c r="AV101" s="251"/>
      <c r="AW101" s="251"/>
      <c r="AX101" s="251"/>
      <c r="AY101" s="251"/>
      <c r="AZ101" s="251"/>
      <c r="BA101" s="251"/>
      <c r="BB101" s="251"/>
      <c r="BC101" s="251"/>
      <c r="BD101" s="251"/>
      <c r="BE101" s="251"/>
      <c r="BF101" s="251"/>
      <c r="BG101" s="251"/>
      <c r="BH101" s="251"/>
      <c r="BI101" s="251"/>
      <c r="BJ101" s="251"/>
      <c r="BK101" s="251"/>
      <c r="BL101" s="251"/>
      <c r="BM101" s="251"/>
      <c r="BN101" s="251"/>
    </row>
    <row r="102" spans="2:66" x14ac:dyDescent="0.3">
      <c r="B102" s="251"/>
      <c r="C102" s="251"/>
      <c r="D102" s="251"/>
      <c r="E102" s="251"/>
      <c r="F102" s="251"/>
      <c r="X102" s="251"/>
      <c r="Y102" s="251"/>
      <c r="Z102" s="251"/>
      <c r="AA102" s="251"/>
      <c r="AB102" s="251"/>
      <c r="AC102" s="251"/>
      <c r="AD102" s="251"/>
      <c r="AE102" s="251"/>
      <c r="AF102" s="251"/>
      <c r="AG102" s="251"/>
      <c r="AH102" s="251"/>
      <c r="AI102" s="251"/>
      <c r="AJ102" s="251"/>
      <c r="AK102" s="251"/>
      <c r="AL102" s="251"/>
      <c r="AM102" s="251"/>
      <c r="AN102" s="251"/>
      <c r="AO102" s="251"/>
      <c r="AP102" s="251"/>
      <c r="AQ102" s="251"/>
      <c r="AR102" s="251"/>
      <c r="AS102" s="251"/>
      <c r="AT102" s="251"/>
      <c r="AU102" s="251"/>
      <c r="AV102" s="251"/>
      <c r="AW102" s="251"/>
      <c r="AX102" s="251"/>
      <c r="AY102" s="251"/>
      <c r="AZ102" s="251"/>
      <c r="BA102" s="251"/>
      <c r="BB102" s="251"/>
      <c r="BC102" s="251"/>
      <c r="BD102" s="251"/>
      <c r="BE102" s="251"/>
      <c r="BF102" s="251"/>
      <c r="BG102" s="251"/>
      <c r="BH102" s="251"/>
      <c r="BI102" s="251"/>
      <c r="BJ102" s="251"/>
      <c r="BK102" s="251"/>
      <c r="BL102" s="251"/>
      <c r="BM102" s="251"/>
      <c r="BN102" s="251"/>
    </row>
    <row r="103" spans="2:66" x14ac:dyDescent="0.3">
      <c r="B103" s="251"/>
      <c r="C103" s="251"/>
      <c r="D103" s="251"/>
      <c r="E103" s="251"/>
      <c r="F103" s="251"/>
      <c r="X103" s="251"/>
      <c r="Y103" s="251"/>
      <c r="Z103" s="251"/>
      <c r="AA103" s="251"/>
      <c r="AB103" s="251"/>
      <c r="AC103" s="251"/>
      <c r="AD103" s="251"/>
      <c r="AE103" s="251"/>
      <c r="AF103" s="251"/>
      <c r="AG103" s="251"/>
      <c r="AH103" s="251"/>
      <c r="AI103" s="251"/>
      <c r="AJ103" s="251"/>
      <c r="AK103" s="251"/>
      <c r="AL103" s="251"/>
      <c r="AM103" s="251"/>
      <c r="AN103" s="251"/>
      <c r="AO103" s="251"/>
      <c r="AP103" s="251"/>
      <c r="AQ103" s="251"/>
      <c r="AR103" s="251"/>
      <c r="AS103" s="251"/>
      <c r="AT103" s="251"/>
      <c r="AU103" s="251"/>
      <c r="AV103" s="251"/>
      <c r="AW103" s="251"/>
      <c r="AX103" s="251"/>
      <c r="AY103" s="251"/>
      <c r="AZ103" s="251"/>
      <c r="BA103" s="251"/>
      <c r="BB103" s="251"/>
      <c r="BC103" s="251"/>
      <c r="BD103" s="251"/>
      <c r="BE103" s="251"/>
      <c r="BF103" s="251"/>
      <c r="BG103" s="251"/>
      <c r="BH103" s="251"/>
      <c r="BI103" s="251"/>
      <c r="BJ103" s="251"/>
      <c r="BK103" s="251"/>
      <c r="BL103" s="251"/>
      <c r="BM103" s="251"/>
      <c r="BN103" s="251"/>
    </row>
    <row r="104" spans="2:66" x14ac:dyDescent="0.3">
      <c r="B104" s="251"/>
      <c r="C104" s="251"/>
      <c r="D104" s="251"/>
      <c r="E104" s="251"/>
      <c r="F104" s="251"/>
      <c r="X104" s="251"/>
      <c r="Y104" s="251"/>
      <c r="Z104" s="251"/>
      <c r="AA104" s="251"/>
      <c r="AB104" s="251"/>
      <c r="AC104" s="251"/>
      <c r="AD104" s="251"/>
      <c r="AE104" s="251"/>
      <c r="AF104" s="251"/>
      <c r="AG104" s="251"/>
      <c r="AH104" s="251"/>
      <c r="AI104" s="251"/>
      <c r="AJ104" s="251"/>
      <c r="AK104" s="251"/>
      <c r="AL104" s="251"/>
      <c r="AM104" s="251"/>
      <c r="AN104" s="251"/>
      <c r="AO104" s="251"/>
      <c r="AP104" s="251"/>
      <c r="AQ104" s="251"/>
      <c r="AR104" s="251"/>
      <c r="AS104" s="251"/>
      <c r="AT104" s="251"/>
      <c r="AU104" s="251"/>
      <c r="AV104" s="251"/>
      <c r="AW104" s="251"/>
      <c r="AX104" s="251"/>
      <c r="AY104" s="251"/>
      <c r="AZ104" s="251"/>
      <c r="BA104" s="251"/>
      <c r="BB104" s="251"/>
      <c r="BC104" s="251"/>
      <c r="BD104" s="251"/>
      <c r="BE104" s="251"/>
      <c r="BF104" s="251"/>
      <c r="BG104" s="251"/>
      <c r="BH104" s="251"/>
      <c r="BI104" s="251"/>
      <c r="BJ104" s="251"/>
      <c r="BK104" s="251"/>
      <c r="BL104" s="251"/>
      <c r="BM104" s="251"/>
      <c r="BN104" s="251"/>
    </row>
    <row r="105" spans="2:66" x14ac:dyDescent="0.3">
      <c r="B105" s="251"/>
      <c r="C105" s="251"/>
      <c r="D105" s="251"/>
      <c r="E105" s="251"/>
      <c r="F105" s="251"/>
      <c r="X105" s="251"/>
      <c r="Y105" s="251"/>
      <c r="Z105" s="251"/>
      <c r="AA105" s="251"/>
      <c r="AB105" s="251"/>
      <c r="AC105" s="251"/>
      <c r="AD105" s="251"/>
      <c r="AE105" s="251"/>
      <c r="AF105" s="251"/>
      <c r="AG105" s="251"/>
      <c r="AH105" s="251"/>
      <c r="AI105" s="251"/>
      <c r="AJ105" s="251"/>
      <c r="AK105" s="251"/>
      <c r="AL105" s="251"/>
      <c r="AM105" s="251"/>
      <c r="AN105" s="251"/>
      <c r="AO105" s="251"/>
      <c r="AP105" s="251"/>
      <c r="AQ105" s="251"/>
      <c r="AR105" s="251"/>
      <c r="AS105" s="251"/>
      <c r="AT105" s="251"/>
      <c r="AU105" s="251"/>
      <c r="AV105" s="251"/>
      <c r="AW105" s="251"/>
      <c r="AX105" s="251"/>
      <c r="AY105" s="251"/>
      <c r="AZ105" s="251"/>
      <c r="BA105" s="251"/>
      <c r="BB105" s="251"/>
      <c r="BC105" s="251"/>
      <c r="BD105" s="251"/>
      <c r="BE105" s="251"/>
      <c r="BF105" s="251"/>
      <c r="BG105" s="251"/>
      <c r="BH105" s="251"/>
      <c r="BI105" s="251"/>
      <c r="BJ105" s="251"/>
      <c r="BK105" s="251"/>
      <c r="BL105" s="251"/>
      <c r="BM105" s="251"/>
      <c r="BN105" s="251"/>
    </row>
    <row r="106" spans="2:66" x14ac:dyDescent="0.3">
      <c r="B106" s="251"/>
      <c r="C106" s="251"/>
      <c r="D106" s="251"/>
      <c r="E106" s="251"/>
      <c r="F106" s="251"/>
      <c r="X106" s="251"/>
      <c r="Y106" s="251"/>
      <c r="Z106" s="251"/>
      <c r="AA106" s="251"/>
      <c r="AB106" s="251"/>
      <c r="AC106" s="251"/>
      <c r="AD106" s="251"/>
      <c r="AE106" s="251"/>
      <c r="AF106" s="251"/>
      <c r="AG106" s="251"/>
      <c r="AH106" s="251"/>
      <c r="AI106" s="251"/>
      <c r="AJ106" s="251"/>
      <c r="AK106" s="251"/>
      <c r="AL106" s="251"/>
      <c r="AM106" s="251"/>
      <c r="AN106" s="251"/>
      <c r="AO106" s="251"/>
      <c r="AP106" s="251"/>
      <c r="AQ106" s="251"/>
      <c r="AR106" s="251"/>
      <c r="AS106" s="251"/>
      <c r="AT106" s="251"/>
      <c r="AU106" s="251"/>
      <c r="AV106" s="251"/>
      <c r="AW106" s="251"/>
      <c r="AX106" s="251"/>
      <c r="AY106" s="251"/>
      <c r="AZ106" s="251"/>
      <c r="BA106" s="251"/>
      <c r="BB106" s="251"/>
      <c r="BC106" s="251"/>
      <c r="BD106" s="251"/>
      <c r="BE106" s="251"/>
      <c r="BF106" s="251"/>
      <c r="BG106" s="251"/>
      <c r="BH106" s="251"/>
      <c r="BI106" s="251"/>
      <c r="BJ106" s="251"/>
      <c r="BK106" s="251"/>
      <c r="BL106" s="251"/>
      <c r="BM106" s="251"/>
      <c r="BN106" s="251"/>
    </row>
    <row r="107" spans="2:66" x14ac:dyDescent="0.3">
      <c r="B107" s="251"/>
      <c r="C107" s="251"/>
      <c r="D107" s="251"/>
      <c r="E107" s="251"/>
      <c r="F107" s="251"/>
      <c r="X107" s="251"/>
      <c r="Y107" s="251"/>
      <c r="Z107" s="251"/>
      <c r="AA107" s="251"/>
      <c r="AB107" s="251"/>
      <c r="AC107" s="251"/>
      <c r="AD107" s="251"/>
      <c r="AE107" s="251"/>
      <c r="AF107" s="251"/>
      <c r="AG107" s="251"/>
      <c r="AH107" s="251"/>
      <c r="AI107" s="251"/>
      <c r="AJ107" s="251"/>
      <c r="AK107" s="251"/>
      <c r="AL107" s="251"/>
      <c r="AM107" s="251"/>
      <c r="AN107" s="251"/>
      <c r="AO107" s="251"/>
      <c r="AP107" s="251"/>
      <c r="AQ107" s="251"/>
      <c r="AR107" s="251"/>
      <c r="AS107" s="251"/>
      <c r="AT107" s="251"/>
      <c r="AU107" s="251"/>
      <c r="AV107" s="251"/>
      <c r="AW107" s="251"/>
      <c r="AX107" s="251"/>
      <c r="AY107" s="251"/>
      <c r="AZ107" s="251"/>
      <c r="BA107" s="251"/>
      <c r="BB107" s="251"/>
      <c r="BC107" s="251"/>
      <c r="BD107" s="251"/>
      <c r="BE107" s="251"/>
      <c r="BF107" s="251"/>
      <c r="BG107" s="251"/>
      <c r="BH107" s="251"/>
      <c r="BI107" s="251"/>
      <c r="BJ107" s="251"/>
      <c r="BK107" s="251"/>
      <c r="BL107" s="251"/>
      <c r="BM107" s="251"/>
      <c r="BN107" s="251"/>
    </row>
    <row r="108" spans="2:66" x14ac:dyDescent="0.3">
      <c r="B108" s="251"/>
      <c r="C108" s="251"/>
      <c r="D108" s="251"/>
      <c r="E108" s="251"/>
      <c r="F108" s="251"/>
      <c r="X108" s="251"/>
      <c r="Y108" s="251"/>
      <c r="Z108" s="251"/>
      <c r="AA108" s="251"/>
      <c r="AB108" s="251"/>
      <c r="AC108" s="251"/>
      <c r="AD108" s="251"/>
      <c r="AE108" s="251"/>
      <c r="AF108" s="251"/>
      <c r="AG108" s="251"/>
      <c r="AH108" s="251"/>
      <c r="AI108" s="251"/>
      <c r="AJ108" s="251"/>
      <c r="AK108" s="251"/>
      <c r="AL108" s="251"/>
      <c r="AM108" s="251"/>
      <c r="AN108" s="251"/>
      <c r="AO108" s="251"/>
      <c r="AP108" s="251"/>
      <c r="AQ108" s="251"/>
      <c r="AR108" s="251"/>
      <c r="AS108" s="251"/>
      <c r="AT108" s="251"/>
      <c r="AU108" s="251"/>
      <c r="AV108" s="251"/>
      <c r="AW108" s="251"/>
      <c r="AX108" s="251"/>
      <c r="AY108" s="251"/>
      <c r="AZ108" s="251"/>
      <c r="BA108" s="251"/>
      <c r="BB108" s="251"/>
      <c r="BC108" s="251"/>
      <c r="BD108" s="251"/>
      <c r="BE108" s="251"/>
      <c r="BF108" s="251"/>
      <c r="BG108" s="251"/>
      <c r="BH108" s="251"/>
      <c r="BI108" s="251"/>
      <c r="BJ108" s="251"/>
      <c r="BK108" s="251"/>
      <c r="BL108" s="251"/>
      <c r="BM108" s="251"/>
      <c r="BN108" s="251"/>
    </row>
    <row r="109" spans="2:66" x14ac:dyDescent="0.3">
      <c r="B109" s="251"/>
      <c r="C109" s="251"/>
      <c r="D109" s="251"/>
      <c r="E109" s="251"/>
      <c r="F109" s="251"/>
      <c r="X109" s="251"/>
      <c r="Y109" s="251"/>
      <c r="Z109" s="251"/>
      <c r="AA109" s="251"/>
      <c r="AB109" s="251"/>
      <c r="AC109" s="251"/>
      <c r="AD109" s="251"/>
      <c r="AE109" s="251"/>
      <c r="AF109" s="251"/>
      <c r="AG109" s="251"/>
      <c r="AH109" s="251"/>
      <c r="AI109" s="251"/>
      <c r="AJ109" s="251"/>
      <c r="AK109" s="251"/>
      <c r="AL109" s="251"/>
      <c r="AM109" s="251"/>
      <c r="AN109" s="251"/>
      <c r="AO109" s="251"/>
      <c r="AP109" s="251"/>
      <c r="AQ109" s="251"/>
      <c r="AR109" s="251"/>
      <c r="AS109" s="251"/>
      <c r="AT109" s="251"/>
      <c r="AU109" s="251"/>
      <c r="AV109" s="251"/>
      <c r="AW109" s="251"/>
      <c r="AX109" s="251"/>
      <c r="AY109" s="251"/>
      <c r="AZ109" s="251"/>
      <c r="BA109" s="251"/>
      <c r="BB109" s="251"/>
      <c r="BC109" s="251"/>
      <c r="BD109" s="251"/>
      <c r="BE109" s="251"/>
      <c r="BF109" s="251"/>
      <c r="BG109" s="251"/>
      <c r="BH109" s="251"/>
      <c r="BI109" s="251"/>
      <c r="BJ109" s="251"/>
      <c r="BK109" s="251"/>
      <c r="BL109" s="251"/>
      <c r="BM109" s="251"/>
      <c r="BN109" s="251"/>
    </row>
    <row r="110" spans="2:66" x14ac:dyDescent="0.3">
      <c r="B110" s="251"/>
      <c r="C110" s="251"/>
      <c r="D110" s="251"/>
      <c r="E110" s="251"/>
      <c r="F110" s="251"/>
      <c r="X110" s="251"/>
      <c r="Y110" s="251"/>
      <c r="Z110" s="251"/>
      <c r="AA110" s="251"/>
      <c r="AB110" s="251"/>
      <c r="AC110" s="251"/>
      <c r="AD110" s="251"/>
      <c r="AE110" s="251"/>
      <c r="AF110" s="251"/>
      <c r="AG110" s="251"/>
      <c r="AH110" s="251"/>
      <c r="AI110" s="251"/>
      <c r="AJ110" s="251"/>
      <c r="AK110" s="251"/>
      <c r="AL110" s="251"/>
      <c r="AM110" s="251"/>
      <c r="AN110" s="251"/>
      <c r="AO110" s="251"/>
      <c r="AP110" s="251"/>
      <c r="AQ110" s="251"/>
      <c r="AR110" s="251"/>
      <c r="AS110" s="251"/>
      <c r="AT110" s="251"/>
      <c r="AU110" s="251"/>
      <c r="AV110" s="251"/>
      <c r="AW110" s="251"/>
      <c r="AX110" s="251"/>
      <c r="AY110" s="251"/>
      <c r="AZ110" s="251"/>
      <c r="BA110" s="251"/>
      <c r="BB110" s="251"/>
      <c r="BC110" s="251"/>
      <c r="BD110" s="251"/>
      <c r="BE110" s="251"/>
      <c r="BF110" s="251"/>
      <c r="BG110" s="251"/>
      <c r="BH110" s="251"/>
      <c r="BI110" s="251"/>
      <c r="BJ110" s="251"/>
      <c r="BK110" s="251"/>
      <c r="BL110" s="251"/>
      <c r="BM110" s="251"/>
      <c r="BN110" s="251"/>
    </row>
    <row r="111" spans="2:66" x14ac:dyDescent="0.3">
      <c r="B111" s="251"/>
      <c r="C111" s="251"/>
      <c r="D111" s="251"/>
      <c r="E111" s="251"/>
      <c r="F111" s="251"/>
      <c r="X111" s="251"/>
      <c r="Y111" s="251"/>
      <c r="Z111" s="251"/>
      <c r="AA111" s="251"/>
      <c r="AB111" s="251"/>
      <c r="AC111" s="251"/>
      <c r="AD111" s="251"/>
      <c r="AE111" s="251"/>
      <c r="AF111" s="251"/>
      <c r="AG111" s="251"/>
      <c r="AH111" s="251"/>
      <c r="AI111" s="251"/>
      <c r="AJ111" s="251"/>
      <c r="AK111" s="251"/>
      <c r="AL111" s="251"/>
      <c r="AM111" s="251"/>
      <c r="AN111" s="251"/>
      <c r="AO111" s="251"/>
      <c r="AP111" s="251"/>
      <c r="AQ111" s="251"/>
      <c r="AR111" s="251"/>
      <c r="AS111" s="251"/>
      <c r="AT111" s="251"/>
      <c r="AU111" s="251"/>
      <c r="AV111" s="251"/>
      <c r="AW111" s="251"/>
      <c r="AX111" s="251"/>
      <c r="AY111" s="251"/>
      <c r="AZ111" s="251"/>
      <c r="BA111" s="251"/>
      <c r="BB111" s="251"/>
      <c r="BC111" s="251"/>
      <c r="BD111" s="251"/>
      <c r="BE111" s="251"/>
      <c r="BF111" s="251"/>
      <c r="BG111" s="251"/>
      <c r="BH111" s="251"/>
      <c r="BI111" s="251"/>
      <c r="BJ111" s="251"/>
      <c r="BK111" s="251"/>
      <c r="BL111" s="251"/>
      <c r="BM111" s="251"/>
      <c r="BN111" s="251"/>
    </row>
    <row r="112" spans="2:66" x14ac:dyDescent="0.3">
      <c r="B112" s="251"/>
      <c r="C112" s="251"/>
      <c r="D112" s="251"/>
      <c r="E112" s="251"/>
      <c r="F112" s="251"/>
      <c r="X112" s="251"/>
      <c r="Y112" s="251"/>
      <c r="Z112" s="251"/>
      <c r="AA112" s="251"/>
      <c r="AB112" s="251"/>
      <c r="AC112" s="251"/>
      <c r="AD112" s="251"/>
      <c r="AE112" s="251"/>
      <c r="AF112" s="251"/>
      <c r="AG112" s="251"/>
      <c r="AH112" s="251"/>
      <c r="AI112" s="251"/>
      <c r="AJ112" s="251"/>
      <c r="AK112" s="251"/>
      <c r="AL112" s="251"/>
      <c r="AM112" s="251"/>
      <c r="AN112" s="251"/>
      <c r="AO112" s="251"/>
      <c r="AP112" s="251"/>
      <c r="AQ112" s="251"/>
      <c r="AR112" s="251"/>
      <c r="AS112" s="251"/>
      <c r="AT112" s="251"/>
      <c r="AU112" s="251"/>
      <c r="AV112" s="251"/>
      <c r="AW112" s="251"/>
      <c r="AX112" s="251"/>
      <c r="AY112" s="251"/>
      <c r="AZ112" s="251"/>
      <c r="BA112" s="251"/>
      <c r="BB112" s="251"/>
      <c r="BC112" s="251"/>
      <c r="BD112" s="251"/>
      <c r="BE112" s="251"/>
      <c r="BF112" s="251"/>
      <c r="BG112" s="251"/>
      <c r="BH112" s="251"/>
      <c r="BI112" s="251"/>
      <c r="BJ112" s="251"/>
      <c r="BK112" s="251"/>
      <c r="BL112" s="251"/>
      <c r="BM112" s="251"/>
      <c r="BN112" s="251"/>
    </row>
    <row r="113" spans="2:66" x14ac:dyDescent="0.3">
      <c r="B113" s="251"/>
      <c r="C113" s="251"/>
      <c r="D113" s="251"/>
      <c r="E113" s="251"/>
      <c r="F113" s="251"/>
      <c r="X113" s="251"/>
      <c r="Y113" s="251"/>
      <c r="Z113" s="251"/>
      <c r="AA113" s="251"/>
      <c r="AB113" s="251"/>
      <c r="AC113" s="251"/>
      <c r="AD113" s="251"/>
      <c r="AE113" s="251"/>
      <c r="AF113" s="251"/>
      <c r="AG113" s="251"/>
      <c r="AH113" s="251"/>
      <c r="AI113" s="251"/>
      <c r="AJ113" s="251"/>
      <c r="AK113" s="251"/>
      <c r="AL113" s="251"/>
      <c r="AM113" s="251"/>
      <c r="AN113" s="251"/>
      <c r="AO113" s="251"/>
      <c r="AP113" s="251"/>
      <c r="AQ113" s="251"/>
      <c r="AR113" s="251"/>
      <c r="AS113" s="251"/>
      <c r="AT113" s="251"/>
      <c r="AU113" s="251"/>
      <c r="AV113" s="251"/>
      <c r="AW113" s="251"/>
      <c r="AX113" s="251"/>
      <c r="AY113" s="251"/>
      <c r="AZ113" s="251"/>
      <c r="BA113" s="251"/>
      <c r="BB113" s="251"/>
      <c r="BC113" s="251"/>
      <c r="BD113" s="251"/>
      <c r="BE113" s="251"/>
      <c r="BF113" s="251"/>
      <c r="BG113" s="251"/>
      <c r="BH113" s="251"/>
      <c r="BI113" s="251"/>
      <c r="BJ113" s="251"/>
      <c r="BK113" s="251"/>
      <c r="BL113" s="251"/>
      <c r="BM113" s="251"/>
      <c r="BN113" s="251"/>
    </row>
    <row r="114" spans="2:66" x14ac:dyDescent="0.3">
      <c r="B114" s="251"/>
      <c r="C114" s="251"/>
      <c r="D114" s="251"/>
      <c r="E114" s="251"/>
      <c r="F114" s="251"/>
      <c r="X114" s="251"/>
      <c r="Y114" s="251"/>
      <c r="Z114" s="251"/>
      <c r="AA114" s="251"/>
      <c r="AB114" s="251"/>
      <c r="AC114" s="251"/>
      <c r="AD114" s="251"/>
      <c r="AE114" s="251"/>
      <c r="AF114" s="251"/>
      <c r="AG114" s="251"/>
      <c r="AH114" s="251"/>
      <c r="AI114" s="251"/>
      <c r="AJ114" s="251"/>
      <c r="AK114" s="251"/>
      <c r="AL114" s="251"/>
      <c r="AM114" s="251"/>
      <c r="AN114" s="251"/>
      <c r="AO114" s="251"/>
      <c r="AP114" s="251"/>
      <c r="AQ114" s="251"/>
      <c r="AR114" s="251"/>
      <c r="AS114" s="251"/>
      <c r="AT114" s="251"/>
      <c r="AU114" s="251"/>
      <c r="AV114" s="251"/>
      <c r="AW114" s="251"/>
      <c r="AX114" s="251"/>
      <c r="AY114" s="251"/>
      <c r="AZ114" s="251"/>
      <c r="BA114" s="251"/>
      <c r="BB114" s="251"/>
      <c r="BC114" s="251"/>
      <c r="BD114" s="251"/>
      <c r="BE114" s="251"/>
      <c r="BF114" s="251"/>
      <c r="BG114" s="251"/>
      <c r="BH114" s="251"/>
      <c r="BI114" s="251"/>
      <c r="BJ114" s="251"/>
      <c r="BK114" s="251"/>
      <c r="BL114" s="251"/>
      <c r="BM114" s="251"/>
      <c r="BN114" s="251"/>
    </row>
    <row r="115" spans="2:66" x14ac:dyDescent="0.3">
      <c r="B115" s="251"/>
      <c r="C115" s="251"/>
      <c r="D115" s="251"/>
      <c r="E115" s="251"/>
      <c r="F115" s="251"/>
      <c r="X115" s="251"/>
      <c r="Y115" s="251"/>
      <c r="Z115" s="251"/>
      <c r="AA115" s="251"/>
      <c r="AB115" s="251"/>
      <c r="AC115" s="251"/>
      <c r="AD115" s="251"/>
      <c r="AE115" s="251"/>
      <c r="AF115" s="251"/>
      <c r="AG115" s="251"/>
      <c r="AH115" s="251"/>
      <c r="AI115" s="251"/>
      <c r="AJ115" s="251"/>
      <c r="AK115" s="251"/>
      <c r="AL115" s="251"/>
      <c r="AM115" s="251"/>
      <c r="AN115" s="251"/>
      <c r="AO115" s="251"/>
      <c r="AP115" s="251"/>
      <c r="AQ115" s="251"/>
      <c r="AR115" s="251"/>
      <c r="AS115" s="251"/>
      <c r="AT115" s="251"/>
      <c r="AU115" s="251"/>
      <c r="AV115" s="251"/>
      <c r="AW115" s="251"/>
      <c r="AX115" s="251"/>
      <c r="AY115" s="251"/>
      <c r="AZ115" s="251"/>
      <c r="BA115" s="251"/>
      <c r="BB115" s="251"/>
      <c r="BC115" s="251"/>
      <c r="BD115" s="251"/>
      <c r="BE115" s="251"/>
      <c r="BF115" s="251"/>
      <c r="BG115" s="251"/>
      <c r="BH115" s="251"/>
      <c r="BI115" s="251"/>
      <c r="BJ115" s="251"/>
      <c r="BK115" s="251"/>
      <c r="BL115" s="251"/>
      <c r="BM115" s="251"/>
      <c r="BN115" s="251"/>
    </row>
    <row r="116" spans="2:66" x14ac:dyDescent="0.3">
      <c r="B116" s="251"/>
      <c r="C116" s="251"/>
      <c r="D116" s="251"/>
      <c r="E116" s="251"/>
      <c r="F116" s="251"/>
    </row>
    <row r="117" spans="2:66" x14ac:dyDescent="0.3">
      <c r="B117" s="251"/>
      <c r="C117" s="251"/>
      <c r="D117" s="251"/>
      <c r="E117" s="251"/>
      <c r="F117" s="251"/>
    </row>
  </sheetData>
  <pageMargins left="0.7" right="0.7" top="0.75" bottom="0.75" header="0.3" footer="0.3"/>
  <pageSetup paperSize="9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0356A4-A33E-4EB9-A59D-3FAD22DEDFBF}">
  <dimension ref="A1:AP224"/>
  <sheetViews>
    <sheetView zoomScale="80" zoomScaleNormal="80" workbookViewId="0"/>
  </sheetViews>
  <sheetFormatPr defaultColWidth="8.85546875" defaultRowHeight="16.5" x14ac:dyDescent="0.3"/>
  <cols>
    <col min="1" max="1" width="4.85546875" style="251" customWidth="1"/>
    <col min="2" max="2" width="40.42578125" style="253" customWidth="1"/>
    <col min="3" max="3" width="17.85546875" style="253" customWidth="1"/>
    <col min="4" max="4" width="14.28515625" style="253" customWidth="1"/>
    <col min="5" max="5" width="14.5703125" style="253" customWidth="1"/>
    <col min="6" max="6" width="18.140625" style="253" customWidth="1"/>
    <col min="7" max="7" width="8.85546875" style="251" customWidth="1"/>
    <col min="8" max="8" width="35.7109375" style="251" bestFit="1" customWidth="1"/>
    <col min="9" max="12" width="17" style="251" customWidth="1"/>
    <col min="13" max="13" width="8.85546875" style="251"/>
    <col min="14" max="14" width="34.42578125" style="251" bestFit="1" customWidth="1"/>
    <col min="15" max="15" width="22.85546875" style="251" customWidth="1"/>
    <col min="16" max="18" width="11.42578125" style="251" customWidth="1"/>
    <col min="19" max="19" width="8.85546875" style="251"/>
    <col min="20" max="20" width="33.140625" style="251" bestFit="1" customWidth="1"/>
    <col min="21" max="21" width="21.140625" style="251" customWidth="1"/>
    <col min="22" max="23" width="12.140625" style="251" customWidth="1"/>
    <col min="24" max="24" width="12.140625" style="253" customWidth="1"/>
    <col min="25" max="25" width="8.85546875" style="253"/>
    <col min="26" max="26" width="33.140625" style="253" bestFit="1" customWidth="1"/>
    <col min="27" max="27" width="23.42578125" style="253" customWidth="1"/>
    <col min="28" max="30" width="13.7109375" style="253" customWidth="1"/>
    <col min="31" max="31" width="8.85546875" style="253"/>
    <col min="32" max="32" width="28.85546875" style="253" bestFit="1" customWidth="1"/>
    <col min="33" max="33" width="19.140625" style="253" customWidth="1"/>
    <col min="34" max="36" width="11.85546875" style="253" customWidth="1"/>
    <col min="37" max="37" width="8.85546875" style="253"/>
    <col min="38" max="42" width="18.7109375" style="253" customWidth="1"/>
    <col min="43" max="16384" width="8.85546875" style="253"/>
  </cols>
  <sheetData>
    <row r="1" spans="1:42" s="251" customFormat="1" x14ac:dyDescent="0.3">
      <c r="A1" s="250" t="s">
        <v>1093</v>
      </c>
    </row>
    <row r="2" spans="1:42" s="251" customFormat="1" x14ac:dyDescent="0.3">
      <c r="A2" s="250" t="s">
        <v>1096</v>
      </c>
    </row>
    <row r="3" spans="1:42" s="251" customFormat="1" x14ac:dyDescent="0.3">
      <c r="A3" s="252" t="s">
        <v>318</v>
      </c>
    </row>
    <row r="4" spans="1:42" s="251" customFormat="1" ht="17.25" thickBot="1" x14ac:dyDescent="0.35"/>
    <row r="5" spans="1:42" s="385" customFormat="1" ht="59.45" customHeight="1" x14ac:dyDescent="0.2">
      <c r="B5" s="280" t="s">
        <v>656</v>
      </c>
      <c r="C5" s="281" t="s">
        <v>144</v>
      </c>
      <c r="D5" s="282" t="s">
        <v>87</v>
      </c>
      <c r="E5" s="282" t="s">
        <v>88</v>
      </c>
      <c r="F5" s="283" t="s">
        <v>338</v>
      </c>
      <c r="H5" s="336" t="s">
        <v>743</v>
      </c>
      <c r="I5" s="319" t="s">
        <v>157</v>
      </c>
      <c r="J5" s="337" t="s">
        <v>87</v>
      </c>
      <c r="K5" s="337" t="s">
        <v>88</v>
      </c>
      <c r="L5" s="338" t="s">
        <v>338</v>
      </c>
      <c r="N5" s="280" t="s">
        <v>678</v>
      </c>
      <c r="O5" s="288" t="s">
        <v>125</v>
      </c>
      <c r="P5" s="289" t="s">
        <v>87</v>
      </c>
      <c r="Q5" s="289" t="s">
        <v>88</v>
      </c>
      <c r="R5" s="290" t="s">
        <v>338</v>
      </c>
      <c r="T5" s="249" t="s">
        <v>398</v>
      </c>
      <c r="U5" s="288" t="s">
        <v>399</v>
      </c>
      <c r="V5" s="291" t="s">
        <v>87</v>
      </c>
      <c r="W5" s="291" t="s">
        <v>88</v>
      </c>
      <c r="X5" s="292" t="s">
        <v>338</v>
      </c>
      <c r="Z5" s="376" t="s">
        <v>386</v>
      </c>
      <c r="AA5" s="319" t="s">
        <v>101</v>
      </c>
      <c r="AB5" s="337" t="s">
        <v>87</v>
      </c>
      <c r="AC5" s="337" t="s">
        <v>88</v>
      </c>
      <c r="AD5" s="338" t="s">
        <v>338</v>
      </c>
      <c r="AF5" s="280" t="s">
        <v>643</v>
      </c>
      <c r="AG5" s="288" t="s">
        <v>642</v>
      </c>
      <c r="AH5" s="289" t="s">
        <v>87</v>
      </c>
      <c r="AI5" s="289" t="s">
        <v>88</v>
      </c>
      <c r="AJ5" s="290" t="s">
        <v>338</v>
      </c>
      <c r="AL5" s="318" t="s">
        <v>648</v>
      </c>
      <c r="AM5" s="377" t="s">
        <v>537</v>
      </c>
      <c r="AN5" s="320" t="s">
        <v>87</v>
      </c>
      <c r="AO5" s="320" t="s">
        <v>88</v>
      </c>
      <c r="AP5" s="321" t="s">
        <v>338</v>
      </c>
    </row>
    <row r="6" spans="1:42" s="251" customFormat="1" x14ac:dyDescent="0.2">
      <c r="B6" s="100" t="s">
        <v>653</v>
      </c>
      <c r="C6" s="108">
        <v>0.45507422262347003</v>
      </c>
      <c r="D6" s="286">
        <v>276.73200000000003</v>
      </c>
      <c r="E6" s="286">
        <v>1257.1089999999999</v>
      </c>
      <c r="F6" s="287">
        <v>144.478634</v>
      </c>
      <c r="H6" s="351" t="s">
        <v>941</v>
      </c>
      <c r="I6" s="254">
        <v>0.37966891225685173</v>
      </c>
      <c r="J6" s="286">
        <v>1186.386</v>
      </c>
      <c r="K6" s="286">
        <v>5516.8559999999998</v>
      </c>
      <c r="L6" s="325">
        <v>585.81996000000004</v>
      </c>
      <c r="N6" s="358" t="s">
        <v>131</v>
      </c>
      <c r="O6" s="108">
        <v>0.44555417053531887</v>
      </c>
      <c r="P6" s="286">
        <v>260.57299999999998</v>
      </c>
      <c r="Q6" s="286">
        <v>1233.4079999999999</v>
      </c>
      <c r="R6" s="286">
        <v>190.009773</v>
      </c>
      <c r="T6" s="293" t="s">
        <v>401</v>
      </c>
      <c r="U6" s="41">
        <v>0.57414431995088477</v>
      </c>
      <c r="V6" s="286">
        <v>157.11000000000001</v>
      </c>
      <c r="W6" s="286">
        <v>1600.742</v>
      </c>
      <c r="X6" s="287">
        <v>427.26947699999999</v>
      </c>
      <c r="Z6" s="378" t="s">
        <v>390</v>
      </c>
      <c r="AA6" s="41">
        <v>0.12399250799277874</v>
      </c>
      <c r="AB6" s="286">
        <v>117.24</v>
      </c>
      <c r="AC6" s="286">
        <v>813.63099999999997</v>
      </c>
      <c r="AD6" s="325">
        <v>93.642281999999994</v>
      </c>
      <c r="AF6" s="358" t="s">
        <v>630</v>
      </c>
      <c r="AG6" s="108">
        <v>0.7568198472796015</v>
      </c>
      <c r="AH6" s="286">
        <v>356.30700000000002</v>
      </c>
      <c r="AI6" s="286">
        <v>3309.915</v>
      </c>
      <c r="AJ6" s="287">
        <v>654.39355599999999</v>
      </c>
      <c r="AL6" s="378" t="s">
        <v>789</v>
      </c>
      <c r="AM6" s="108">
        <v>0.10857480914170281</v>
      </c>
      <c r="AN6" s="116">
        <v>548.01300000000003</v>
      </c>
      <c r="AO6" s="116">
        <v>4334.96</v>
      </c>
      <c r="AP6" s="393">
        <v>665.09234100000003</v>
      </c>
    </row>
    <row r="7" spans="1:42" s="251" customFormat="1" x14ac:dyDescent="0.2">
      <c r="B7" s="100" t="s">
        <v>146</v>
      </c>
      <c r="C7" s="108">
        <v>0.10300393189969462</v>
      </c>
      <c r="D7" s="286">
        <v>62.637</v>
      </c>
      <c r="E7" s="286">
        <v>427.596</v>
      </c>
      <c r="F7" s="287">
        <v>42.071856000000004</v>
      </c>
      <c r="H7" s="351" t="s">
        <v>942</v>
      </c>
      <c r="I7" s="254">
        <v>5.5393144693517103E-2</v>
      </c>
      <c r="J7" s="286">
        <v>173.09200000000001</v>
      </c>
      <c r="K7" s="286">
        <v>891.11800000000005</v>
      </c>
      <c r="L7" s="325">
        <v>95.491611000000006</v>
      </c>
      <c r="N7" s="358" t="s">
        <v>126</v>
      </c>
      <c r="O7" s="108">
        <v>0.123578003142799</v>
      </c>
      <c r="P7" s="286">
        <v>72.272000000000006</v>
      </c>
      <c r="Q7" s="286">
        <v>327.12799999999999</v>
      </c>
      <c r="R7" s="287">
        <v>49.005342999999996</v>
      </c>
      <c r="T7" s="293" t="s">
        <v>400</v>
      </c>
      <c r="U7" s="41">
        <v>0.28817213731810176</v>
      </c>
      <c r="V7" s="286">
        <v>78.855999999999995</v>
      </c>
      <c r="W7" s="286">
        <v>821.40700000000004</v>
      </c>
      <c r="X7" s="287">
        <v>181.415986</v>
      </c>
      <c r="Z7" s="378" t="s">
        <v>392</v>
      </c>
      <c r="AA7" s="41">
        <v>5.821429213540185E-2</v>
      </c>
      <c r="AB7" s="286">
        <v>55.043999999999997</v>
      </c>
      <c r="AC7" s="286">
        <v>331.899</v>
      </c>
      <c r="AD7" s="325">
        <v>53.866093999999997</v>
      </c>
      <c r="AF7" s="358" t="s">
        <v>638</v>
      </c>
      <c r="AG7" s="108">
        <v>0.18657165008124554</v>
      </c>
      <c r="AH7" s="286">
        <v>87.837000000000003</v>
      </c>
      <c r="AI7" s="286">
        <v>909.79499999999996</v>
      </c>
      <c r="AJ7" s="287">
        <v>154.69669400000001</v>
      </c>
      <c r="AL7" s="378" t="s">
        <v>585</v>
      </c>
      <c r="AM7" s="108">
        <v>5.7940919666255294E-2</v>
      </c>
      <c r="AN7" s="116">
        <v>292.447</v>
      </c>
      <c r="AO7" s="116">
        <v>2207.8670000000002</v>
      </c>
      <c r="AP7" s="393">
        <v>356.67116500000003</v>
      </c>
    </row>
    <row r="8" spans="1:42" s="251" customFormat="1" x14ac:dyDescent="0.2">
      <c r="B8" s="100" t="s">
        <v>145</v>
      </c>
      <c r="C8" s="108">
        <v>6.5326104294831627E-2</v>
      </c>
      <c r="D8" s="286">
        <v>39.725000000000001</v>
      </c>
      <c r="E8" s="286">
        <v>179.62299999999999</v>
      </c>
      <c r="F8" s="287">
        <v>31.718200000000003</v>
      </c>
      <c r="H8" s="351" t="s">
        <v>1018</v>
      </c>
      <c r="I8" s="254">
        <v>4.9991823453152548E-2</v>
      </c>
      <c r="J8" s="286">
        <v>156.214</v>
      </c>
      <c r="K8" s="286">
        <v>955.09500000000003</v>
      </c>
      <c r="L8" s="325">
        <v>105.21336599999999</v>
      </c>
      <c r="N8" s="358" t="s">
        <v>133</v>
      </c>
      <c r="O8" s="108">
        <v>0.11505756383489875</v>
      </c>
      <c r="P8" s="286">
        <v>67.289000000000001</v>
      </c>
      <c r="Q8" s="286">
        <v>235.72300000000001</v>
      </c>
      <c r="R8" s="287">
        <v>38.419148</v>
      </c>
      <c r="T8" s="301" t="s">
        <v>938</v>
      </c>
      <c r="U8" s="396"/>
      <c r="V8" s="382">
        <v>235.96600000000001</v>
      </c>
      <c r="W8" s="382">
        <v>2422.1489999999999</v>
      </c>
      <c r="X8" s="383">
        <v>608.68546300000003</v>
      </c>
      <c r="Z8" s="378" t="s">
        <v>397</v>
      </c>
      <c r="AA8" s="41">
        <v>6.9082144507747415E-3</v>
      </c>
      <c r="AB8" s="286">
        <v>6.532</v>
      </c>
      <c r="AC8" s="286">
        <v>22.716999999999999</v>
      </c>
      <c r="AD8" s="325">
        <v>2.3528549999999999</v>
      </c>
      <c r="AF8" s="358" t="s">
        <v>619</v>
      </c>
      <c r="AG8" s="108">
        <v>3.6748478637198781E-2</v>
      </c>
      <c r="AH8" s="286">
        <v>17.300999999999998</v>
      </c>
      <c r="AI8" s="286">
        <v>211.483</v>
      </c>
      <c r="AJ8" s="287">
        <v>60.663538000000003</v>
      </c>
      <c r="AL8" s="378" t="s">
        <v>542</v>
      </c>
      <c r="AM8" s="108">
        <v>3.9105816519661579E-2</v>
      </c>
      <c r="AN8" s="116">
        <v>197.38</v>
      </c>
      <c r="AO8" s="116">
        <v>1439.104</v>
      </c>
      <c r="AP8" s="393">
        <v>234.56905399999999</v>
      </c>
    </row>
    <row r="9" spans="1:42" s="251" customFormat="1" x14ac:dyDescent="0.2">
      <c r="B9" s="100" t="s">
        <v>147</v>
      </c>
      <c r="C9" s="108">
        <v>3.4242554304122819E-2</v>
      </c>
      <c r="D9" s="286">
        <v>20.823</v>
      </c>
      <c r="E9" s="286">
        <v>103.422</v>
      </c>
      <c r="F9" s="287">
        <v>15.158304000000001</v>
      </c>
      <c r="H9" s="351" t="s">
        <v>1017</v>
      </c>
      <c r="I9" s="254">
        <v>4.9650360616118008E-2</v>
      </c>
      <c r="J9" s="286">
        <v>155.14699999999999</v>
      </c>
      <c r="K9" s="286">
        <v>873.39700000000005</v>
      </c>
      <c r="L9" s="325">
        <v>88.620506000000006</v>
      </c>
      <c r="N9" s="358" t="s">
        <v>134</v>
      </c>
      <c r="O9" s="108">
        <v>6.214808089202143E-2</v>
      </c>
      <c r="P9" s="286">
        <v>36.345999999999997</v>
      </c>
      <c r="Q9" s="286">
        <v>169.678</v>
      </c>
      <c r="R9" s="287">
        <v>24.865418999999999</v>
      </c>
      <c r="T9" s="303" t="s">
        <v>412</v>
      </c>
      <c r="U9" s="397"/>
      <c r="V9" s="382">
        <v>37.676000000000002</v>
      </c>
      <c r="W9" s="382">
        <v>537.02</v>
      </c>
      <c r="X9" s="383">
        <v>79.370809999999992</v>
      </c>
      <c r="Z9" s="378" t="s">
        <v>388</v>
      </c>
      <c r="AA9" s="41">
        <v>0.19231635645625098</v>
      </c>
      <c r="AB9" s="286">
        <v>181.84299999999999</v>
      </c>
      <c r="AC9" s="286">
        <v>1037.7249999999999</v>
      </c>
      <c r="AD9" s="325">
        <v>110.514849</v>
      </c>
      <c r="AF9" s="358" t="s">
        <v>623</v>
      </c>
      <c r="AG9" s="108">
        <v>9.3034123132148816E-3</v>
      </c>
      <c r="AH9" s="286">
        <v>4.38</v>
      </c>
      <c r="AI9" s="286">
        <v>40.139000000000003</v>
      </c>
      <c r="AJ9" s="287">
        <v>16.847283999999998</v>
      </c>
      <c r="AL9" s="378" t="s">
        <v>626</v>
      </c>
      <c r="AM9" s="108">
        <v>3.6034688432361579E-2</v>
      </c>
      <c r="AN9" s="116">
        <v>181.87899999999999</v>
      </c>
      <c r="AO9" s="116">
        <v>1217.5050000000001</v>
      </c>
      <c r="AP9" s="393">
        <v>218.590587</v>
      </c>
    </row>
    <row r="10" spans="1:42" s="251" customFormat="1" x14ac:dyDescent="0.2">
      <c r="B10" s="100" t="s">
        <v>654</v>
      </c>
      <c r="C10" s="108">
        <v>3.179888933289262E-2</v>
      </c>
      <c r="D10" s="286">
        <v>19.337</v>
      </c>
      <c r="E10" s="286">
        <v>49.813000000000002</v>
      </c>
      <c r="F10" s="287">
        <v>11.154252</v>
      </c>
      <c r="H10" s="351" t="s">
        <v>1019</v>
      </c>
      <c r="I10" s="254">
        <v>4.2392915238171132E-2</v>
      </c>
      <c r="J10" s="286">
        <v>132.46899999999999</v>
      </c>
      <c r="K10" s="286">
        <v>674.54300000000001</v>
      </c>
      <c r="L10" s="325">
        <v>72.309400000000011</v>
      </c>
      <c r="N10" s="358" t="s">
        <v>731</v>
      </c>
      <c r="O10" s="108">
        <v>2.9625753852835616E-2</v>
      </c>
      <c r="P10" s="286">
        <v>17.326000000000001</v>
      </c>
      <c r="Q10" s="286">
        <v>110.81</v>
      </c>
      <c r="R10" s="287">
        <v>9.4290920000000007</v>
      </c>
      <c r="T10" s="303" t="s">
        <v>105</v>
      </c>
      <c r="U10" s="397"/>
      <c r="V10" s="382">
        <v>11.970119534318394</v>
      </c>
      <c r="W10" s="382">
        <v>102.95614183670655</v>
      </c>
      <c r="X10" s="383">
        <v>16.331696059868214</v>
      </c>
      <c r="Z10" s="378" t="s">
        <v>391</v>
      </c>
      <c r="AA10" s="41">
        <v>1.14230900616684E-2</v>
      </c>
      <c r="AB10" s="286">
        <v>10.801</v>
      </c>
      <c r="AC10" s="286">
        <v>31.884</v>
      </c>
      <c r="AD10" s="325">
        <v>4.6400399999999999</v>
      </c>
      <c r="AF10" s="358" t="s">
        <v>615</v>
      </c>
      <c r="AG10" s="108">
        <v>6.7226712263299309E-3</v>
      </c>
      <c r="AH10" s="286">
        <v>3.165</v>
      </c>
      <c r="AI10" s="286">
        <v>26.863</v>
      </c>
      <c r="AJ10" s="287">
        <v>10.948910999999999</v>
      </c>
      <c r="AL10" s="378" t="s">
        <v>618</v>
      </c>
      <c r="AM10" s="108">
        <v>3.1703686562264292E-2</v>
      </c>
      <c r="AN10" s="116">
        <v>160.01900000000001</v>
      </c>
      <c r="AO10" s="116">
        <v>1113.1110000000001</v>
      </c>
      <c r="AP10" s="393">
        <v>171.97756099999998</v>
      </c>
    </row>
    <row r="11" spans="1:42" s="251" customFormat="1" ht="17.25" thickBot="1" x14ac:dyDescent="0.25">
      <c r="B11" s="100" t="s">
        <v>153</v>
      </c>
      <c r="C11" s="108">
        <v>2.9559137185641248E-2</v>
      </c>
      <c r="D11" s="286">
        <v>17.975000000000001</v>
      </c>
      <c r="E11" s="286">
        <v>89.119</v>
      </c>
      <c r="F11" s="287">
        <v>9.8327709999999993</v>
      </c>
      <c r="H11" s="351" t="s">
        <v>940</v>
      </c>
      <c r="I11" s="254">
        <v>4.1567900061156092E-2</v>
      </c>
      <c r="J11" s="286">
        <v>129.89099999999999</v>
      </c>
      <c r="K11" s="286">
        <v>781.05200000000002</v>
      </c>
      <c r="L11" s="325">
        <v>68.467948000000007</v>
      </c>
      <c r="N11" s="358" t="s">
        <v>129</v>
      </c>
      <c r="O11" s="108">
        <v>2.2922939867893007E-2</v>
      </c>
      <c r="P11" s="286">
        <v>13.406000000000001</v>
      </c>
      <c r="Q11" s="286">
        <v>42.981999999999999</v>
      </c>
      <c r="R11" s="287">
        <v>13.996894000000001</v>
      </c>
      <c r="T11" s="398" t="s">
        <v>409</v>
      </c>
      <c r="U11" s="399"/>
      <c r="V11" s="316">
        <v>285.61211953431837</v>
      </c>
      <c r="W11" s="316">
        <v>3062.1251418367065</v>
      </c>
      <c r="X11" s="317">
        <v>704.38796905986817</v>
      </c>
      <c r="Z11" s="378" t="s">
        <v>394</v>
      </c>
      <c r="AA11" s="41">
        <v>5.2155326950391365E-2</v>
      </c>
      <c r="AB11" s="286">
        <v>49.314999999999998</v>
      </c>
      <c r="AC11" s="286">
        <v>390.35500000000002</v>
      </c>
      <c r="AD11" s="325">
        <v>35.238219000000001</v>
      </c>
      <c r="AF11" s="358" t="s">
        <v>634</v>
      </c>
      <c r="AG11" s="108">
        <v>3.8339404624093288E-3</v>
      </c>
      <c r="AH11" s="286">
        <v>1.8049999999999999</v>
      </c>
      <c r="AI11" s="286">
        <v>6.5609999999999999</v>
      </c>
      <c r="AJ11" s="287">
        <v>4.8682290000000004</v>
      </c>
      <c r="AL11" s="378" t="s">
        <v>593</v>
      </c>
      <c r="AM11" s="108">
        <v>2.5617895874076813E-2</v>
      </c>
      <c r="AN11" s="116">
        <v>129.30199999999999</v>
      </c>
      <c r="AO11" s="116">
        <v>809.87099999999998</v>
      </c>
      <c r="AP11" s="393">
        <v>148.31362899999999</v>
      </c>
    </row>
    <row r="12" spans="1:42" s="251" customFormat="1" x14ac:dyDescent="0.2">
      <c r="B12" s="100" t="s">
        <v>150</v>
      </c>
      <c r="C12" s="108">
        <v>2.7761744309763314E-2</v>
      </c>
      <c r="D12" s="286">
        <v>16.882000000000001</v>
      </c>
      <c r="E12" s="286">
        <v>104.789</v>
      </c>
      <c r="F12" s="287">
        <v>12.680710000000001</v>
      </c>
      <c r="H12" s="351" t="s">
        <v>1014</v>
      </c>
      <c r="I12" s="254">
        <v>3.5849757631790415E-2</v>
      </c>
      <c r="J12" s="286">
        <v>112.023</v>
      </c>
      <c r="K12" s="286">
        <v>516.83699999999999</v>
      </c>
      <c r="L12" s="325">
        <v>36.130885999999997</v>
      </c>
      <c r="N12" s="358" t="s">
        <v>127</v>
      </c>
      <c r="O12" s="108">
        <v>1.4799197714203639E-2</v>
      </c>
      <c r="P12" s="286">
        <v>8.6549999999999994</v>
      </c>
      <c r="Q12" s="286">
        <v>40.826999999999998</v>
      </c>
      <c r="R12" s="287">
        <v>9.6393140000000006</v>
      </c>
      <c r="Z12" s="378" t="s">
        <v>393</v>
      </c>
      <c r="AA12" s="41">
        <v>3.8654061537257506E-2</v>
      </c>
      <c r="AB12" s="286">
        <v>36.548999999999999</v>
      </c>
      <c r="AC12" s="286">
        <v>377.47899999999998</v>
      </c>
      <c r="AD12" s="325">
        <v>27.679933999999996</v>
      </c>
      <c r="AF12" s="301" t="s">
        <v>938</v>
      </c>
      <c r="AG12" s="381"/>
      <c r="AH12" s="382">
        <v>470.79500000000002</v>
      </c>
      <c r="AI12" s="382">
        <v>4504.7560000000003</v>
      </c>
      <c r="AJ12" s="383">
        <v>902.41821199999993</v>
      </c>
      <c r="AL12" s="378" t="s">
        <v>637</v>
      </c>
      <c r="AM12" s="108">
        <v>2.4643123266534332E-2</v>
      </c>
      <c r="AN12" s="116">
        <v>124.38200000000001</v>
      </c>
      <c r="AO12" s="116">
        <v>859.005</v>
      </c>
      <c r="AP12" s="393">
        <v>140.753311</v>
      </c>
    </row>
    <row r="13" spans="1:42" s="251" customFormat="1" x14ac:dyDescent="0.2">
      <c r="B13" s="100" t="s">
        <v>149</v>
      </c>
      <c r="C13" s="108">
        <v>2.2904014615944997E-2</v>
      </c>
      <c r="D13" s="286">
        <v>13.928000000000001</v>
      </c>
      <c r="E13" s="286">
        <v>43.345999999999997</v>
      </c>
      <c r="F13" s="287">
        <v>4.4188499999999999</v>
      </c>
      <c r="H13" s="351" t="s">
        <v>943</v>
      </c>
      <c r="I13" s="254">
        <v>3.1163044184395052E-2</v>
      </c>
      <c r="J13" s="286">
        <v>97.378</v>
      </c>
      <c r="K13" s="286">
        <v>618.23199999999997</v>
      </c>
      <c r="L13" s="325">
        <v>59.336424000000001</v>
      </c>
      <c r="N13" s="358" t="s">
        <v>197</v>
      </c>
      <c r="O13" s="108">
        <v>1.3007220914147554E-2</v>
      </c>
      <c r="P13" s="286">
        <v>7.6070000000000002</v>
      </c>
      <c r="Q13" s="286">
        <v>32.61</v>
      </c>
      <c r="R13" s="287">
        <v>9.0729590000000009</v>
      </c>
      <c r="Z13" s="378" t="s">
        <v>395</v>
      </c>
      <c r="AA13" s="41">
        <v>1.0922847343478495E-2</v>
      </c>
      <c r="AB13" s="286">
        <v>10.327999999999999</v>
      </c>
      <c r="AC13" s="286">
        <v>54.418999999999997</v>
      </c>
      <c r="AD13" s="325">
        <v>9.8614929999999994</v>
      </c>
      <c r="AF13" s="308" t="s">
        <v>105</v>
      </c>
      <c r="AG13" s="381"/>
      <c r="AH13" s="382">
        <v>5.7290082382261174</v>
      </c>
      <c r="AI13" s="382">
        <v>113.29634821547289</v>
      </c>
      <c r="AJ13" s="383">
        <v>11.70648161540711</v>
      </c>
      <c r="AL13" s="378" t="s">
        <v>539</v>
      </c>
      <c r="AM13" s="108">
        <v>2.427441354648625E-2</v>
      </c>
      <c r="AN13" s="116">
        <v>122.521</v>
      </c>
      <c r="AO13" s="116">
        <v>819.96</v>
      </c>
      <c r="AP13" s="393">
        <v>139.20010400000001</v>
      </c>
    </row>
    <row r="14" spans="1:42" s="251" customFormat="1" ht="17.25" thickBot="1" x14ac:dyDescent="0.25">
      <c r="B14" s="100" t="s">
        <v>151</v>
      </c>
      <c r="C14" s="108">
        <v>2.1414135434293203E-2</v>
      </c>
      <c r="D14" s="286">
        <v>13.022</v>
      </c>
      <c r="E14" s="286">
        <v>53.427</v>
      </c>
      <c r="F14" s="287">
        <v>9.701136</v>
      </c>
      <c r="H14" s="351" t="s">
        <v>1016</v>
      </c>
      <c r="I14" s="254">
        <v>2.2425179796024756E-2</v>
      </c>
      <c r="J14" s="286">
        <v>70.073999999999998</v>
      </c>
      <c r="K14" s="286">
        <v>412.30099999999999</v>
      </c>
      <c r="L14" s="325">
        <v>32.950400999999999</v>
      </c>
      <c r="N14" s="358" t="s">
        <v>677</v>
      </c>
      <c r="O14" s="108">
        <v>1.2444663311839872E-2</v>
      </c>
      <c r="P14" s="286">
        <v>7.2779999999999996</v>
      </c>
      <c r="Q14" s="286">
        <v>42.44</v>
      </c>
      <c r="R14" s="287">
        <v>6.7609960000000004</v>
      </c>
      <c r="Z14" s="378" t="s">
        <v>396</v>
      </c>
      <c r="AA14" s="41">
        <v>1.4933249853787408E-2</v>
      </c>
      <c r="AB14" s="286">
        <v>14.12</v>
      </c>
      <c r="AC14" s="286">
        <v>44.26</v>
      </c>
      <c r="AD14" s="325">
        <v>9.1624619999999997</v>
      </c>
      <c r="AF14" s="310" t="s">
        <v>606</v>
      </c>
      <c r="AG14" s="384"/>
      <c r="AH14" s="316">
        <v>476.52400823822614</v>
      </c>
      <c r="AI14" s="316">
        <v>4618.0523482154731</v>
      </c>
      <c r="AJ14" s="317">
        <v>914.12469361540718</v>
      </c>
      <c r="AL14" s="378" t="s">
        <v>576</v>
      </c>
      <c r="AM14" s="108">
        <v>2.2037389661981748E-2</v>
      </c>
      <c r="AN14" s="116">
        <v>111.23</v>
      </c>
      <c r="AO14" s="116">
        <v>574.92200000000003</v>
      </c>
      <c r="AP14" s="393">
        <v>116.24284800000001</v>
      </c>
    </row>
    <row r="15" spans="1:42" s="251" customFormat="1" x14ac:dyDescent="0.2">
      <c r="B15" s="100" t="s">
        <v>148</v>
      </c>
      <c r="C15" s="108">
        <v>1.9014870836026133E-2</v>
      </c>
      <c r="D15" s="286">
        <v>11.563000000000001</v>
      </c>
      <c r="E15" s="286">
        <v>53.828000000000003</v>
      </c>
      <c r="F15" s="287">
        <v>6.1788040000000004</v>
      </c>
      <c r="H15" s="351" t="s">
        <v>1021</v>
      </c>
      <c r="I15" s="254">
        <v>2.0598497627521327E-2</v>
      </c>
      <c r="J15" s="286">
        <v>64.366</v>
      </c>
      <c r="K15" s="286">
        <v>339.12400000000002</v>
      </c>
      <c r="L15" s="325">
        <v>25.67165</v>
      </c>
      <c r="N15" s="358" t="s">
        <v>730</v>
      </c>
      <c r="O15" s="108">
        <v>1.1546965010285057E-2</v>
      </c>
      <c r="P15" s="286">
        <v>6.7530000000000001</v>
      </c>
      <c r="Q15" s="286">
        <v>13.605</v>
      </c>
      <c r="R15" s="287">
        <v>4.1312489999999995</v>
      </c>
      <c r="Z15" s="378" t="s">
        <v>389</v>
      </c>
      <c r="AA15" s="41">
        <v>0.34339811811439164</v>
      </c>
      <c r="AB15" s="286">
        <v>324.697</v>
      </c>
      <c r="AC15" s="286">
        <v>1607.663</v>
      </c>
      <c r="AD15" s="325">
        <v>285.10839399999998</v>
      </c>
      <c r="AL15" s="378" t="s">
        <v>559</v>
      </c>
      <c r="AM15" s="108">
        <v>1.8055879434100915E-2</v>
      </c>
      <c r="AN15" s="116">
        <v>91.134</v>
      </c>
      <c r="AO15" s="116">
        <v>589.30200000000002</v>
      </c>
      <c r="AP15" s="393">
        <v>82.114225000000005</v>
      </c>
    </row>
    <row r="16" spans="1:42" s="251" customFormat="1" x14ac:dyDescent="0.2">
      <c r="B16" s="100" t="s">
        <v>152</v>
      </c>
      <c r="C16" s="108">
        <v>1.5898622437317364E-2</v>
      </c>
      <c r="D16" s="286">
        <v>9.6679999999999993</v>
      </c>
      <c r="E16" s="286">
        <v>26.884</v>
      </c>
      <c r="F16" s="287">
        <v>12.032867</v>
      </c>
      <c r="H16" s="351" t="s">
        <v>1015</v>
      </c>
      <c r="I16" s="254">
        <v>2.0457688210187498E-2</v>
      </c>
      <c r="J16" s="286">
        <v>63.926000000000002</v>
      </c>
      <c r="K16" s="286">
        <v>217.29499999999999</v>
      </c>
      <c r="L16" s="325">
        <v>15.373965999999999</v>
      </c>
      <c r="N16" s="358" t="s">
        <v>132</v>
      </c>
      <c r="O16" s="108">
        <v>1.1004926226298627E-2</v>
      </c>
      <c r="P16" s="286">
        <v>6.4359999999999999</v>
      </c>
      <c r="Q16" s="286">
        <v>25.646999999999998</v>
      </c>
      <c r="R16" s="287">
        <v>5.0875010000000005</v>
      </c>
      <c r="Z16" s="341" t="s">
        <v>938</v>
      </c>
      <c r="AA16" s="396"/>
      <c r="AB16" s="382">
        <v>806.46900000000005</v>
      </c>
      <c r="AC16" s="382">
        <v>4712.0320000000002</v>
      </c>
      <c r="AD16" s="387">
        <v>632.06662200000005</v>
      </c>
      <c r="AL16" s="378" t="s">
        <v>605</v>
      </c>
      <c r="AM16" s="108">
        <v>1.7894209830898747E-2</v>
      </c>
      <c r="AN16" s="116">
        <v>90.317999999999998</v>
      </c>
      <c r="AO16" s="116">
        <v>658.55200000000002</v>
      </c>
      <c r="AP16" s="393">
        <v>130.13956899999999</v>
      </c>
    </row>
    <row r="17" spans="2:42" s="251" customFormat="1" x14ac:dyDescent="0.2">
      <c r="B17" s="100" t="s">
        <v>154</v>
      </c>
      <c r="C17" s="108">
        <v>1.6017023431885717E-3</v>
      </c>
      <c r="D17" s="286">
        <v>0.97399999999999998</v>
      </c>
      <c r="E17" s="286">
        <v>1.948</v>
      </c>
      <c r="F17" s="287">
        <v>0.20937899999999998</v>
      </c>
      <c r="H17" s="351" t="s">
        <v>158</v>
      </c>
      <c r="I17" s="254">
        <v>1.9018871982158167E-2</v>
      </c>
      <c r="J17" s="286">
        <v>59.43</v>
      </c>
      <c r="K17" s="286">
        <v>475.72899999999998</v>
      </c>
      <c r="L17" s="325">
        <v>53.850923999999999</v>
      </c>
      <c r="N17" s="358" t="s">
        <v>735</v>
      </c>
      <c r="O17" s="108">
        <v>1.0225211130091017E-2</v>
      </c>
      <c r="P17" s="286">
        <v>5.98</v>
      </c>
      <c r="Q17" s="286">
        <v>45.384</v>
      </c>
      <c r="R17" s="287">
        <v>6.6996229999999999</v>
      </c>
      <c r="Z17" s="352" t="s">
        <v>412</v>
      </c>
      <c r="AA17" s="400"/>
      <c r="AB17" s="382">
        <v>139.072</v>
      </c>
      <c r="AC17" s="382">
        <v>791.92600000000004</v>
      </c>
      <c r="AD17" s="387">
        <v>98.068550999999999</v>
      </c>
      <c r="AL17" s="378" t="s">
        <v>609</v>
      </c>
      <c r="AM17" s="108">
        <v>1.7483695838454025E-2</v>
      </c>
      <c r="AN17" s="116">
        <v>88.245999999999995</v>
      </c>
      <c r="AO17" s="116">
        <v>507.59500000000003</v>
      </c>
      <c r="AP17" s="393">
        <v>98.545376000000005</v>
      </c>
    </row>
    <row r="18" spans="2:42" s="251" customFormat="1" x14ac:dyDescent="0.25">
      <c r="B18" s="301" t="s">
        <v>938</v>
      </c>
      <c r="C18" s="305"/>
      <c r="D18" s="306">
        <v>503.26600000000002</v>
      </c>
      <c r="E18" s="306">
        <v>2390.904</v>
      </c>
      <c r="F18" s="307">
        <v>299.635763</v>
      </c>
      <c r="H18" s="351" t="s">
        <v>159</v>
      </c>
      <c r="I18" s="254">
        <v>1.6627992080110319E-2</v>
      </c>
      <c r="J18" s="286">
        <v>51.959000000000003</v>
      </c>
      <c r="K18" s="286">
        <v>218.11</v>
      </c>
      <c r="L18" s="325">
        <v>26.767913</v>
      </c>
      <c r="N18" s="358" t="s">
        <v>128</v>
      </c>
      <c r="O18" s="108">
        <v>9.4078782002944457E-3</v>
      </c>
      <c r="P18" s="286">
        <v>5.5019999999999998</v>
      </c>
      <c r="Q18" s="286">
        <v>36.618000000000002</v>
      </c>
      <c r="R18" s="287">
        <v>8.1418180000000007</v>
      </c>
      <c r="Z18" s="352" t="s">
        <v>105</v>
      </c>
      <c r="AA18" s="396"/>
      <c r="AB18" s="382">
        <v>22.103859034612427</v>
      </c>
      <c r="AC18" s="382">
        <v>159.90563059597929</v>
      </c>
      <c r="AD18" s="387">
        <v>25.181076444814444</v>
      </c>
      <c r="AL18" s="378" t="s">
        <v>785</v>
      </c>
      <c r="AM18" s="108">
        <v>1.570116958844189E-2</v>
      </c>
      <c r="AN18" s="116">
        <v>79.248999999999995</v>
      </c>
      <c r="AO18" s="116">
        <v>633.62699999999995</v>
      </c>
      <c r="AP18" s="393">
        <v>96.198599999999999</v>
      </c>
    </row>
    <row r="19" spans="2:42" s="251" customFormat="1" x14ac:dyDescent="0.25">
      <c r="B19" s="308" t="s">
        <v>655</v>
      </c>
      <c r="C19" s="309"/>
      <c r="D19" s="306">
        <v>104.837</v>
      </c>
      <c r="E19" s="306">
        <v>433.30500000000001</v>
      </c>
      <c r="F19" s="307">
        <v>49.150852999999998</v>
      </c>
      <c r="H19" s="351" t="s">
        <v>1023</v>
      </c>
      <c r="I19" s="254">
        <v>1.4363840653662916E-2</v>
      </c>
      <c r="J19" s="286">
        <v>44.884</v>
      </c>
      <c r="K19" s="286">
        <v>264.21499999999997</v>
      </c>
      <c r="L19" s="325">
        <v>21.612629999999999</v>
      </c>
      <c r="N19" s="358" t="s">
        <v>130</v>
      </c>
      <c r="O19" s="108">
        <v>9.8661318094690927E-4</v>
      </c>
      <c r="P19" s="286">
        <v>0.57699999999999996</v>
      </c>
      <c r="Q19" s="286">
        <v>1.732</v>
      </c>
      <c r="R19" s="287">
        <v>0.40461200000000003</v>
      </c>
      <c r="Z19" s="401" t="s">
        <v>387</v>
      </c>
      <c r="AA19" s="402"/>
      <c r="AB19" s="331">
        <v>967.64485903461241</v>
      </c>
      <c r="AC19" s="331">
        <v>5663.863630595979</v>
      </c>
      <c r="AD19" s="332">
        <v>755.3162494448145</v>
      </c>
      <c r="AL19" s="378" t="s">
        <v>765</v>
      </c>
      <c r="AM19" s="108">
        <v>1.4692517689051898E-2</v>
      </c>
      <c r="AN19" s="116">
        <v>74.158000000000001</v>
      </c>
      <c r="AO19" s="116">
        <v>498.77600000000001</v>
      </c>
      <c r="AP19" s="393">
        <v>81.354578000000004</v>
      </c>
    </row>
    <row r="20" spans="2:42" s="251" customFormat="1" x14ac:dyDescent="0.25">
      <c r="B20" s="308" t="s">
        <v>105</v>
      </c>
      <c r="C20" s="309"/>
      <c r="D20" s="306">
        <v>21.175423311959602</v>
      </c>
      <c r="E20" s="306">
        <v>115.63488188239745</v>
      </c>
      <c r="F20" s="307">
        <v>12.928366247551201</v>
      </c>
      <c r="H20" s="351" t="s">
        <v>1026</v>
      </c>
      <c r="I20" s="254">
        <v>1.1480447812349691E-2</v>
      </c>
      <c r="J20" s="286">
        <v>35.874000000000002</v>
      </c>
      <c r="K20" s="286">
        <v>311.7</v>
      </c>
      <c r="L20" s="325">
        <v>26.149308000000001</v>
      </c>
      <c r="N20" s="301" t="s">
        <v>938</v>
      </c>
      <c r="O20" s="309"/>
      <c r="P20" s="306">
        <v>516</v>
      </c>
      <c r="Q20" s="306">
        <v>2358.5920000000001</v>
      </c>
      <c r="R20" s="307">
        <v>375.66374099999996</v>
      </c>
      <c r="AL20" s="378" t="s">
        <v>633</v>
      </c>
      <c r="AM20" s="108">
        <v>1.3507336847930124E-2</v>
      </c>
      <c r="AN20" s="116">
        <v>68.176000000000002</v>
      </c>
      <c r="AO20" s="116">
        <v>430.60899999999998</v>
      </c>
      <c r="AP20" s="393">
        <v>96.553584000000001</v>
      </c>
    </row>
    <row r="21" spans="2:42" s="251" customFormat="1" ht="17.25" thickBot="1" x14ac:dyDescent="0.3">
      <c r="B21" s="310" t="s">
        <v>330</v>
      </c>
      <c r="C21" s="311"/>
      <c r="D21" s="312">
        <v>629.27842331195961</v>
      </c>
      <c r="E21" s="312">
        <v>2939.8438818823975</v>
      </c>
      <c r="F21" s="313">
        <v>361.71498224755118</v>
      </c>
      <c r="H21" s="351" t="s">
        <v>160</v>
      </c>
      <c r="I21" s="254">
        <v>9.051165341938068E-3</v>
      </c>
      <c r="J21" s="286">
        <v>28.283000000000001</v>
      </c>
      <c r="K21" s="286">
        <v>242.054</v>
      </c>
      <c r="L21" s="325">
        <v>14.747978</v>
      </c>
      <c r="N21" s="308" t="s">
        <v>655</v>
      </c>
      <c r="O21" s="309"/>
      <c r="P21" s="306">
        <v>68.828999999999994</v>
      </c>
      <c r="Q21" s="306">
        <v>437.637</v>
      </c>
      <c r="R21" s="307">
        <v>60.267593999999995</v>
      </c>
      <c r="AL21" s="378" t="s">
        <v>1106</v>
      </c>
      <c r="AM21" s="108">
        <v>1.1284974177441504E-2</v>
      </c>
      <c r="AN21" s="116">
        <v>56.959000000000003</v>
      </c>
      <c r="AO21" s="116">
        <v>404.36200000000002</v>
      </c>
      <c r="AP21" s="393">
        <v>69.602575000000002</v>
      </c>
    </row>
    <row r="22" spans="2:42" s="251" customFormat="1" x14ac:dyDescent="0.25">
      <c r="H22" s="351" t="s">
        <v>1025</v>
      </c>
      <c r="I22" s="254">
        <v>7.3521717132441818E-3</v>
      </c>
      <c r="J22" s="286">
        <v>22.974</v>
      </c>
      <c r="K22" s="286">
        <v>130.661</v>
      </c>
      <c r="L22" s="325">
        <v>11.853139000000001</v>
      </c>
      <c r="N22" s="308" t="s">
        <v>105</v>
      </c>
      <c r="O22" s="309"/>
      <c r="P22" s="306">
        <v>15.161677344756667</v>
      </c>
      <c r="Q22" s="306">
        <v>87.709259530195496</v>
      </c>
      <c r="R22" s="307">
        <v>10.817884361553491</v>
      </c>
      <c r="AL22" s="378" t="s">
        <v>764</v>
      </c>
      <c r="AM22" s="108">
        <v>1.073914114212046E-2</v>
      </c>
      <c r="AN22" s="116">
        <v>54.204000000000001</v>
      </c>
      <c r="AO22" s="116">
        <v>654.31700000000001</v>
      </c>
      <c r="AP22" s="393">
        <v>60.676052000000006</v>
      </c>
    </row>
    <row r="23" spans="2:42" s="251" customFormat="1" ht="17.25" thickBot="1" x14ac:dyDescent="0.25">
      <c r="H23" s="351" t="s">
        <v>1024</v>
      </c>
      <c r="I23" s="254">
        <v>5.4176423319191591E-3</v>
      </c>
      <c r="J23" s="286">
        <v>16.928999999999998</v>
      </c>
      <c r="K23" s="286">
        <v>120.504</v>
      </c>
      <c r="L23" s="325">
        <v>10.376709999999999</v>
      </c>
      <c r="N23" s="310" t="s">
        <v>332</v>
      </c>
      <c r="O23" s="311"/>
      <c r="P23" s="312">
        <v>599.9906773447567</v>
      </c>
      <c r="Q23" s="312">
        <v>2883.9382595301954</v>
      </c>
      <c r="R23" s="313">
        <v>446.74921936155351</v>
      </c>
      <c r="AL23" s="378" t="s">
        <v>545</v>
      </c>
      <c r="AM23" s="108">
        <v>9.9137544179290008E-3</v>
      </c>
      <c r="AN23" s="116">
        <v>50.037999999999997</v>
      </c>
      <c r="AO23" s="116">
        <v>311.04199999999997</v>
      </c>
      <c r="AP23" s="393">
        <v>42.135553999999999</v>
      </c>
    </row>
    <row r="24" spans="2:42" s="251" customFormat="1" x14ac:dyDescent="0.2">
      <c r="H24" s="351" t="s">
        <v>1022</v>
      </c>
      <c r="I24" s="254">
        <v>4.5078214831007898E-3</v>
      </c>
      <c r="J24" s="286">
        <v>14.086</v>
      </c>
      <c r="K24" s="286">
        <v>68.861999999999995</v>
      </c>
      <c r="L24" s="325">
        <v>8.1193489999999997</v>
      </c>
      <c r="AL24" s="378" t="s">
        <v>571</v>
      </c>
      <c r="AM24" s="108">
        <v>8.3725438256377488E-3</v>
      </c>
      <c r="AN24" s="116">
        <v>42.259</v>
      </c>
      <c r="AO24" s="116">
        <v>304.44499999999999</v>
      </c>
      <c r="AP24" s="393">
        <v>62.763010999999992</v>
      </c>
    </row>
    <row r="25" spans="2:42" s="251" customFormat="1" x14ac:dyDescent="0.2">
      <c r="H25" s="351" t="s">
        <v>1020</v>
      </c>
      <c r="I25" s="254">
        <v>3.6220022395097784E-3</v>
      </c>
      <c r="J25" s="286">
        <v>11.318</v>
      </c>
      <c r="K25" s="286">
        <v>47.145000000000003</v>
      </c>
      <c r="L25" s="325">
        <v>5.2983120000000001</v>
      </c>
      <c r="AL25" s="378" t="s">
        <v>622</v>
      </c>
      <c r="AM25" s="108">
        <v>8.0454402534725772E-3</v>
      </c>
      <c r="AN25" s="116">
        <v>40.607999999999997</v>
      </c>
      <c r="AO25" s="116">
        <v>296.82299999999998</v>
      </c>
      <c r="AP25" s="393">
        <v>50.132110999999995</v>
      </c>
    </row>
    <row r="26" spans="2:42" s="251" customFormat="1" x14ac:dyDescent="0.2">
      <c r="H26" s="341" t="s">
        <v>1027</v>
      </c>
      <c r="I26" s="302"/>
      <c r="J26" s="343">
        <v>2626.703</v>
      </c>
      <c r="K26" s="343">
        <v>13674.83</v>
      </c>
      <c r="L26" s="344">
        <v>1364.1623809999999</v>
      </c>
      <c r="AL26" s="378" t="s">
        <v>1105</v>
      </c>
      <c r="AM26" s="108">
        <v>6.9113755368926666E-3</v>
      </c>
      <c r="AN26" s="116">
        <v>34.884</v>
      </c>
      <c r="AO26" s="116">
        <v>502.45600000000002</v>
      </c>
      <c r="AP26" s="393">
        <v>37.392296000000002</v>
      </c>
    </row>
    <row r="27" spans="2:42" s="251" customFormat="1" x14ac:dyDescent="0.25">
      <c r="H27" s="352" t="s">
        <v>744</v>
      </c>
      <c r="I27" s="353"/>
      <c r="J27" s="343">
        <v>498.08800000000002</v>
      </c>
      <c r="K27" s="343">
        <v>3482.2289999999998</v>
      </c>
      <c r="L27" s="344">
        <v>244.08519900000002</v>
      </c>
      <c r="AL27" s="378" t="s">
        <v>549</v>
      </c>
      <c r="AM27" s="108">
        <v>6.8055770465618361E-3</v>
      </c>
      <c r="AN27" s="116">
        <v>34.35</v>
      </c>
      <c r="AO27" s="116">
        <v>214.322</v>
      </c>
      <c r="AP27" s="393">
        <v>35.086497000000001</v>
      </c>
    </row>
    <row r="28" spans="2:42" s="251" customFormat="1" x14ac:dyDescent="0.2">
      <c r="H28" s="341" t="s">
        <v>105</v>
      </c>
      <c r="I28" s="304"/>
      <c r="J28" s="343">
        <v>47.56208409689134</v>
      </c>
      <c r="K28" s="343">
        <v>238.51325097477437</v>
      </c>
      <c r="L28" s="344">
        <v>26.615458180389879</v>
      </c>
      <c r="AL28" s="378" t="s">
        <v>602</v>
      </c>
      <c r="AM28" s="108">
        <v>6.7582252877808092E-3</v>
      </c>
      <c r="AN28" s="116">
        <v>34.110999999999997</v>
      </c>
      <c r="AO28" s="116">
        <v>385.83100000000002</v>
      </c>
      <c r="AP28" s="393">
        <v>40.985081999999998</v>
      </c>
    </row>
    <row r="29" spans="2:42" s="251" customFormat="1" x14ac:dyDescent="0.2">
      <c r="H29" s="347" t="s">
        <v>340</v>
      </c>
      <c r="I29" s="354"/>
      <c r="J29" s="349">
        <v>3172.3530840968915</v>
      </c>
      <c r="K29" s="349">
        <v>17395.572250974776</v>
      </c>
      <c r="L29" s="350">
        <v>1634.86303818039</v>
      </c>
      <c r="AL29" s="378" t="s">
        <v>540</v>
      </c>
      <c r="AM29" s="108">
        <v>6.3865437000268062E-3</v>
      </c>
      <c r="AN29" s="116">
        <v>32.234999999999999</v>
      </c>
      <c r="AO29" s="116">
        <v>215.91200000000001</v>
      </c>
      <c r="AP29" s="393">
        <v>46.843216999999996</v>
      </c>
    </row>
    <row r="30" spans="2:42" s="251" customFormat="1" x14ac:dyDescent="0.2">
      <c r="H30" s="294"/>
      <c r="I30" s="295"/>
      <c r="J30" s="295"/>
      <c r="K30" s="295"/>
      <c r="L30" s="295"/>
      <c r="AL30" s="378" t="s">
        <v>786</v>
      </c>
      <c r="AM30" s="108">
        <v>5.5441182676547272E-3</v>
      </c>
      <c r="AN30" s="116">
        <v>27.983000000000001</v>
      </c>
      <c r="AO30" s="116">
        <v>127.611</v>
      </c>
      <c r="AP30" s="393">
        <v>33.620452</v>
      </c>
    </row>
    <row r="31" spans="2:42" s="251" customFormat="1" ht="17.25" thickBot="1" x14ac:dyDescent="0.3">
      <c r="H31" s="296"/>
      <c r="I31" s="296"/>
      <c r="J31" s="297"/>
      <c r="K31" s="297"/>
      <c r="L31" s="297"/>
      <c r="AL31" s="378" t="s">
        <v>552</v>
      </c>
      <c r="AM31" s="108">
        <v>5.3923548901389663E-3</v>
      </c>
      <c r="AN31" s="116">
        <v>27.216999999999999</v>
      </c>
      <c r="AO31" s="116">
        <v>188.548</v>
      </c>
      <c r="AP31" s="393">
        <v>29.658344</v>
      </c>
    </row>
    <row r="32" spans="2:42" s="251" customFormat="1" ht="51" x14ac:dyDescent="0.2">
      <c r="B32" s="318" t="s">
        <v>657</v>
      </c>
      <c r="C32" s="319" t="s">
        <v>144</v>
      </c>
      <c r="D32" s="320" t="s">
        <v>87</v>
      </c>
      <c r="E32" s="320" t="s">
        <v>88</v>
      </c>
      <c r="F32" s="321" t="s">
        <v>338</v>
      </c>
      <c r="H32" s="336" t="s">
        <v>1028</v>
      </c>
      <c r="I32" s="319" t="s">
        <v>157</v>
      </c>
      <c r="J32" s="337" t="s">
        <v>87</v>
      </c>
      <c r="K32" s="337" t="s">
        <v>88</v>
      </c>
      <c r="L32" s="338" t="s">
        <v>338</v>
      </c>
      <c r="N32" s="113" t="s">
        <v>681</v>
      </c>
      <c r="O32" s="288" t="s">
        <v>125</v>
      </c>
      <c r="P32" s="289" t="s">
        <v>87</v>
      </c>
      <c r="Q32" s="289" t="s">
        <v>88</v>
      </c>
      <c r="R32" s="290" t="s">
        <v>338</v>
      </c>
      <c r="T32" s="150" t="s">
        <v>852</v>
      </c>
      <c r="U32" s="367" t="s">
        <v>399</v>
      </c>
      <c r="V32" s="291" t="s">
        <v>87</v>
      </c>
      <c r="W32" s="291" t="s">
        <v>88</v>
      </c>
      <c r="X32" s="292" t="s">
        <v>338</v>
      </c>
      <c r="Z32" s="336" t="s">
        <v>854</v>
      </c>
      <c r="AA32" s="377" t="s">
        <v>101</v>
      </c>
      <c r="AB32" s="337" t="s">
        <v>87</v>
      </c>
      <c r="AC32" s="337" t="s">
        <v>88</v>
      </c>
      <c r="AD32" s="338" t="s">
        <v>338</v>
      </c>
      <c r="AL32" s="378" t="s">
        <v>820</v>
      </c>
      <c r="AM32" s="108">
        <v>5.331134415396969E-3</v>
      </c>
      <c r="AN32" s="116">
        <v>26.908000000000001</v>
      </c>
      <c r="AO32" s="116">
        <v>180.57900000000001</v>
      </c>
      <c r="AP32" s="393">
        <v>31.048252000000002</v>
      </c>
    </row>
    <row r="33" spans="2:42" s="251" customFormat="1" x14ac:dyDescent="0.2">
      <c r="B33" s="322" t="s">
        <v>658</v>
      </c>
      <c r="C33" s="299">
        <v>0.48675471096179429</v>
      </c>
      <c r="D33" s="300">
        <v>295.99700000000001</v>
      </c>
      <c r="E33" s="300">
        <v>1332.91</v>
      </c>
      <c r="F33" s="323">
        <v>153.053394</v>
      </c>
      <c r="H33" s="357" t="s">
        <v>1036</v>
      </c>
      <c r="I33" s="334">
        <v>0.39318885647072077</v>
      </c>
      <c r="J33" s="335">
        <v>1228.633</v>
      </c>
      <c r="K33" s="335">
        <v>5779.1940000000004</v>
      </c>
      <c r="L33" s="339">
        <v>622.330105</v>
      </c>
      <c r="N33" s="361" t="s">
        <v>732</v>
      </c>
      <c r="O33" s="362">
        <v>0.56397853047642987</v>
      </c>
      <c r="P33" s="363">
        <v>329.83100000000002</v>
      </c>
      <c r="Q33" s="363">
        <v>1505.2670000000001</v>
      </c>
      <c r="R33" s="364">
        <v>245.99695299999999</v>
      </c>
      <c r="T33" s="370" t="s">
        <v>487</v>
      </c>
      <c r="U33" s="371">
        <v>0.59055627425614488</v>
      </c>
      <c r="V33" s="372">
        <v>161.601</v>
      </c>
      <c r="W33" s="372">
        <v>1630.1469999999999</v>
      </c>
      <c r="X33" s="373">
        <v>434.51081999999997</v>
      </c>
      <c r="Z33" s="379" t="s">
        <v>506</v>
      </c>
      <c r="AA33" s="371">
        <v>0.37085224226130858</v>
      </c>
      <c r="AB33" s="372">
        <v>350.65600000000001</v>
      </c>
      <c r="AC33" s="372">
        <v>1710.856</v>
      </c>
      <c r="AD33" s="380">
        <v>301.21320700000001</v>
      </c>
      <c r="AL33" s="378" t="s">
        <v>612</v>
      </c>
      <c r="AM33" s="108">
        <v>4.2860276054809956E-3</v>
      </c>
      <c r="AN33" s="116">
        <v>21.632999999999999</v>
      </c>
      <c r="AO33" s="116">
        <v>125.973</v>
      </c>
      <c r="AP33" s="393">
        <v>32.666869000000005</v>
      </c>
    </row>
    <row r="34" spans="2:42" s="251" customFormat="1" x14ac:dyDescent="0.2">
      <c r="B34" s="324" t="s">
        <v>653</v>
      </c>
      <c r="C34" s="285">
        <v>0.45507422262347003</v>
      </c>
      <c r="D34" s="286">
        <v>276.73200000000003</v>
      </c>
      <c r="E34" s="286">
        <v>1257.1089999999999</v>
      </c>
      <c r="F34" s="325">
        <v>144.478634</v>
      </c>
      <c r="H34" s="356" t="s">
        <v>941</v>
      </c>
      <c r="I34" s="298">
        <v>0.37966891225685173</v>
      </c>
      <c r="J34" s="333">
        <v>1186.386</v>
      </c>
      <c r="K34" s="333">
        <v>5516.8559999999998</v>
      </c>
      <c r="L34" s="340">
        <v>585.81996000000004</v>
      </c>
      <c r="N34" s="284" t="s">
        <v>131</v>
      </c>
      <c r="O34" s="285">
        <v>0.44555417053531887</v>
      </c>
      <c r="P34" s="286">
        <v>260.57299999999998</v>
      </c>
      <c r="Q34" s="286">
        <v>1233.4079999999999</v>
      </c>
      <c r="R34" s="287">
        <v>190.009773</v>
      </c>
      <c r="T34" s="68" t="s">
        <v>401</v>
      </c>
      <c r="U34" s="374">
        <v>0.57414431995088477</v>
      </c>
      <c r="V34" s="286">
        <v>157.11000000000001</v>
      </c>
      <c r="W34" s="286">
        <v>1600.742</v>
      </c>
      <c r="X34" s="287">
        <v>427.26947699999999</v>
      </c>
      <c r="Z34" s="356" t="s">
        <v>389</v>
      </c>
      <c r="AA34" s="50">
        <v>0.34339811811439164</v>
      </c>
      <c r="AB34" s="286">
        <v>324.697</v>
      </c>
      <c r="AC34" s="286">
        <v>1607.663</v>
      </c>
      <c r="AD34" s="325">
        <v>285.10839399999998</v>
      </c>
      <c r="AL34" s="378" t="s">
        <v>564</v>
      </c>
      <c r="AM34" s="108">
        <v>3.8545124145810926E-3</v>
      </c>
      <c r="AN34" s="116">
        <v>19.454999999999998</v>
      </c>
      <c r="AO34" s="116">
        <v>195.06200000000001</v>
      </c>
      <c r="AP34" s="393">
        <v>21.6328</v>
      </c>
    </row>
    <row r="35" spans="2:42" s="251" customFormat="1" x14ac:dyDescent="0.2">
      <c r="B35" s="322" t="s">
        <v>659</v>
      </c>
      <c r="C35" s="299">
        <v>0.24985076541309614</v>
      </c>
      <c r="D35" s="300">
        <v>151.935</v>
      </c>
      <c r="E35" s="300">
        <v>789.02700000000004</v>
      </c>
      <c r="F35" s="323">
        <v>84.410829000000007</v>
      </c>
      <c r="H35" s="357" t="s">
        <v>1029</v>
      </c>
      <c r="I35" s="334">
        <v>0.1083541267239953</v>
      </c>
      <c r="J35" s="335">
        <v>338.584</v>
      </c>
      <c r="K35" s="335">
        <v>1983.623</v>
      </c>
      <c r="L35" s="339">
        <v>189.162353</v>
      </c>
      <c r="N35" s="284" t="s">
        <v>127</v>
      </c>
      <c r="O35" s="285">
        <v>1.4799197714203639E-2</v>
      </c>
      <c r="P35" s="286">
        <v>8.6549999999999994</v>
      </c>
      <c r="Q35" s="286">
        <v>40.826999999999998</v>
      </c>
      <c r="R35" s="287">
        <v>9.6393140000000006</v>
      </c>
      <c r="T35" s="370" t="s">
        <v>490</v>
      </c>
      <c r="U35" s="375">
        <v>0.30223796054699203</v>
      </c>
      <c r="V35" s="372">
        <v>82.704999999999998</v>
      </c>
      <c r="W35" s="372">
        <v>853.83299999999997</v>
      </c>
      <c r="X35" s="373">
        <v>201.46558099999999</v>
      </c>
      <c r="Z35" s="356" t="s">
        <v>396</v>
      </c>
      <c r="AA35" s="50">
        <v>1.4933249853787408E-2</v>
      </c>
      <c r="AB35" s="286">
        <v>14.12</v>
      </c>
      <c r="AC35" s="286">
        <v>44.26</v>
      </c>
      <c r="AD35" s="325">
        <v>9.1624619999999997</v>
      </c>
      <c r="AL35" s="378" t="s">
        <v>590</v>
      </c>
      <c r="AM35" s="108">
        <v>3.356823636095988E-3</v>
      </c>
      <c r="AN35" s="116">
        <v>16.943000000000001</v>
      </c>
      <c r="AO35" s="116">
        <v>79.733000000000004</v>
      </c>
      <c r="AP35" s="393">
        <v>27.201159999999998</v>
      </c>
    </row>
    <row r="36" spans="2:42" s="251" customFormat="1" x14ac:dyDescent="0.2">
      <c r="B36" s="324" t="s">
        <v>146</v>
      </c>
      <c r="C36" s="285">
        <v>0.10300393189969462</v>
      </c>
      <c r="D36" s="286">
        <v>62.637</v>
      </c>
      <c r="E36" s="286">
        <v>427.596</v>
      </c>
      <c r="F36" s="325">
        <v>42.071856000000004</v>
      </c>
      <c r="H36" s="356" t="s">
        <v>1026</v>
      </c>
      <c r="I36" s="298">
        <v>1.1480447812349691E-2</v>
      </c>
      <c r="J36" s="333">
        <v>35.874000000000002</v>
      </c>
      <c r="K36" s="333">
        <v>311.7</v>
      </c>
      <c r="L36" s="340">
        <v>26.149308000000001</v>
      </c>
      <c r="N36" s="284" t="s">
        <v>197</v>
      </c>
      <c r="O36" s="285">
        <v>1.3007220914147554E-2</v>
      </c>
      <c r="P36" s="286">
        <v>7.6070000000000002</v>
      </c>
      <c r="Q36" s="286">
        <v>32.61</v>
      </c>
      <c r="R36" s="287">
        <v>9.0729590000000009</v>
      </c>
      <c r="T36" s="68" t="s">
        <v>400</v>
      </c>
      <c r="U36" s="374">
        <v>0.28817213731810176</v>
      </c>
      <c r="V36" s="286">
        <v>78.855999999999995</v>
      </c>
      <c r="W36" s="286">
        <v>821.40700000000004</v>
      </c>
      <c r="X36" s="287">
        <v>181.415986</v>
      </c>
      <c r="Z36" s="379" t="s">
        <v>507</v>
      </c>
      <c r="AA36" s="375">
        <v>0.20074750856916834</v>
      </c>
      <c r="AB36" s="372">
        <v>189.815</v>
      </c>
      <c r="AC36" s="372">
        <v>1085.287</v>
      </c>
      <c r="AD36" s="380">
        <v>115.60269100000001</v>
      </c>
      <c r="AL36" s="378" t="s">
        <v>790</v>
      </c>
      <c r="AM36" s="108">
        <v>3.114715480320193E-3</v>
      </c>
      <c r="AN36" s="116">
        <v>15.721</v>
      </c>
      <c r="AO36" s="116">
        <v>140.62799999999999</v>
      </c>
      <c r="AP36" s="393">
        <v>29.613605</v>
      </c>
    </row>
    <row r="37" spans="2:42" s="251" customFormat="1" x14ac:dyDescent="0.2">
      <c r="B37" s="324" t="s">
        <v>153</v>
      </c>
      <c r="C37" s="285">
        <v>2.9559137185641248E-2</v>
      </c>
      <c r="D37" s="286">
        <v>17.975000000000001</v>
      </c>
      <c r="E37" s="286">
        <v>89.119</v>
      </c>
      <c r="F37" s="325">
        <v>9.8327709999999993</v>
      </c>
      <c r="H37" s="356" t="s">
        <v>1016</v>
      </c>
      <c r="I37" s="298">
        <v>2.2425179796024756E-2</v>
      </c>
      <c r="J37" s="333">
        <v>70.073999999999998</v>
      </c>
      <c r="K37" s="333">
        <v>412.30099999999999</v>
      </c>
      <c r="L37" s="340">
        <v>32.950400999999999</v>
      </c>
      <c r="N37" s="284" t="s">
        <v>677</v>
      </c>
      <c r="O37" s="285">
        <v>1.2444663311839872E-2</v>
      </c>
      <c r="P37" s="286">
        <v>7.2779999999999996</v>
      </c>
      <c r="Q37" s="286">
        <v>42.44</v>
      </c>
      <c r="R37" s="287">
        <v>6.7609960000000004</v>
      </c>
      <c r="T37" s="370" t="s">
        <v>488</v>
      </c>
      <c r="U37" s="375">
        <v>6.0144276097967415E-2</v>
      </c>
      <c r="V37" s="372">
        <v>16.457999999999998</v>
      </c>
      <c r="W37" s="372">
        <v>227.399</v>
      </c>
      <c r="X37" s="373">
        <v>22.440289999999997</v>
      </c>
      <c r="Z37" s="356" t="s">
        <v>388</v>
      </c>
      <c r="AA37" s="50">
        <v>0.19231635645625098</v>
      </c>
      <c r="AB37" s="286">
        <v>181.84299999999999</v>
      </c>
      <c r="AC37" s="286">
        <v>1037.7249999999999</v>
      </c>
      <c r="AD37" s="325">
        <v>110.514849</v>
      </c>
      <c r="AL37" s="378" t="s">
        <v>797</v>
      </c>
      <c r="AM37" s="108">
        <v>2.9106472311802019E-3</v>
      </c>
      <c r="AN37" s="116">
        <v>14.691000000000001</v>
      </c>
      <c r="AO37" s="116">
        <v>88.796999999999997</v>
      </c>
      <c r="AP37" s="393">
        <v>22.968133000000002</v>
      </c>
    </row>
    <row r="38" spans="2:42" s="251" customFormat="1" x14ac:dyDescent="0.2">
      <c r="B38" s="324" t="s">
        <v>149</v>
      </c>
      <c r="C38" s="285">
        <v>2.2904014615944997E-2</v>
      </c>
      <c r="D38" s="286">
        <v>13.928000000000001</v>
      </c>
      <c r="E38" s="286">
        <v>43.345999999999997</v>
      </c>
      <c r="F38" s="325">
        <v>4.4188499999999999</v>
      </c>
      <c r="H38" s="356" t="s">
        <v>942</v>
      </c>
      <c r="I38" s="298">
        <v>5.5393144693517103E-2</v>
      </c>
      <c r="J38" s="333">
        <v>173.09200000000001</v>
      </c>
      <c r="K38" s="333">
        <v>891.11800000000005</v>
      </c>
      <c r="L38" s="340">
        <v>95.491611000000006</v>
      </c>
      <c r="N38" s="284" t="s">
        <v>730</v>
      </c>
      <c r="O38" s="285">
        <v>1.1546965010285057E-2</v>
      </c>
      <c r="P38" s="286">
        <v>6.7530000000000001</v>
      </c>
      <c r="Q38" s="286">
        <v>13.605</v>
      </c>
      <c r="R38" s="287">
        <v>4.1312489999999995</v>
      </c>
      <c r="T38" s="370" t="s">
        <v>492</v>
      </c>
      <c r="U38" s="375">
        <v>1.2848904773390049E-2</v>
      </c>
      <c r="V38" s="372">
        <v>3.516</v>
      </c>
      <c r="W38" s="372">
        <v>32.518999999999998</v>
      </c>
      <c r="X38" s="373">
        <v>8.0406739999999992</v>
      </c>
      <c r="Z38" s="379" t="s">
        <v>517</v>
      </c>
      <c r="AA38" s="375">
        <v>0.12498876304676371</v>
      </c>
      <c r="AB38" s="372">
        <v>118.182</v>
      </c>
      <c r="AC38" s="372">
        <v>819.28399999999999</v>
      </c>
      <c r="AD38" s="380">
        <v>94.598585999999997</v>
      </c>
      <c r="AL38" s="378" t="s">
        <v>589</v>
      </c>
      <c r="AM38" s="108">
        <v>2.8048487408493718E-3</v>
      </c>
      <c r="AN38" s="116">
        <v>14.157</v>
      </c>
      <c r="AO38" s="116">
        <v>67.962000000000003</v>
      </c>
      <c r="AP38" s="393">
        <v>12.296550999999999</v>
      </c>
    </row>
    <row r="39" spans="2:42" s="251" customFormat="1" x14ac:dyDescent="0.2">
      <c r="B39" s="324" t="s">
        <v>151</v>
      </c>
      <c r="C39" s="285">
        <v>2.1414135434293203E-2</v>
      </c>
      <c r="D39" s="286">
        <v>13.022</v>
      </c>
      <c r="E39" s="286">
        <v>53.427</v>
      </c>
      <c r="F39" s="325">
        <v>9.701136</v>
      </c>
      <c r="H39" s="357" t="s">
        <v>1041</v>
      </c>
      <c r="I39" s="334">
        <v>0.10006077206443567</v>
      </c>
      <c r="J39" s="335">
        <v>312.66899999999998</v>
      </c>
      <c r="K39" s="335">
        <v>1761.626</v>
      </c>
      <c r="L39" s="339">
        <v>177.21469099999999</v>
      </c>
      <c r="N39" s="284" t="s">
        <v>132</v>
      </c>
      <c r="O39" s="285">
        <v>1.1004926226298627E-2</v>
      </c>
      <c r="P39" s="286">
        <v>6.4359999999999999</v>
      </c>
      <c r="Q39" s="286">
        <v>25.646999999999998</v>
      </c>
      <c r="R39" s="287">
        <v>5.0875010000000005</v>
      </c>
      <c r="T39" s="370" t="s">
        <v>489</v>
      </c>
      <c r="U39" s="375">
        <v>1.1679493644981399E-2</v>
      </c>
      <c r="V39" s="372">
        <v>3.1960000000000002</v>
      </c>
      <c r="W39" s="372">
        <v>36.542000000000002</v>
      </c>
      <c r="X39" s="373">
        <v>5.9532470000000002</v>
      </c>
      <c r="Z39" s="356" t="s">
        <v>390</v>
      </c>
      <c r="AA39" s="50">
        <v>0.12399250799277874</v>
      </c>
      <c r="AB39" s="286">
        <v>117.24</v>
      </c>
      <c r="AC39" s="286">
        <v>813.63099999999997</v>
      </c>
      <c r="AD39" s="325">
        <v>93.642281999999994</v>
      </c>
      <c r="AL39" s="378" t="s">
        <v>547</v>
      </c>
      <c r="AM39" s="108">
        <v>2.7852344139902853E-3</v>
      </c>
      <c r="AN39" s="116">
        <v>14.058</v>
      </c>
      <c r="AO39" s="116">
        <v>118.833</v>
      </c>
      <c r="AP39" s="393">
        <v>16.143803999999999</v>
      </c>
    </row>
    <row r="40" spans="2:42" s="251" customFormat="1" x14ac:dyDescent="0.2">
      <c r="B40" s="324" t="s">
        <v>148</v>
      </c>
      <c r="C40" s="285">
        <v>1.9014870836026133E-2</v>
      </c>
      <c r="D40" s="286">
        <v>11.563000000000001</v>
      </c>
      <c r="E40" s="286">
        <v>53.828000000000003</v>
      </c>
      <c r="F40" s="325">
        <v>6.1788040000000004</v>
      </c>
      <c r="H40" s="356" t="s">
        <v>1017</v>
      </c>
      <c r="I40" s="298">
        <v>4.9650360616118008E-2</v>
      </c>
      <c r="J40" s="333">
        <v>155.14699999999999</v>
      </c>
      <c r="K40" s="333">
        <v>873.39700000000005</v>
      </c>
      <c r="L40" s="340">
        <v>88.620506000000006</v>
      </c>
      <c r="N40" s="284" t="s">
        <v>130</v>
      </c>
      <c r="O40" s="285">
        <v>9.8661318094690927E-4</v>
      </c>
      <c r="P40" s="286">
        <v>0.57699999999999996</v>
      </c>
      <c r="Q40" s="286">
        <v>1.732</v>
      </c>
      <c r="R40" s="287">
        <v>0.40461200000000003</v>
      </c>
      <c r="T40" s="370" t="s">
        <v>1100</v>
      </c>
      <c r="U40" s="375">
        <v>7.4951944511441959E-3</v>
      </c>
      <c r="V40" s="372">
        <v>2.0510000000000002</v>
      </c>
      <c r="W40" s="372">
        <v>18.414999999999999</v>
      </c>
      <c r="X40" s="373">
        <v>5.5553710000000001</v>
      </c>
      <c r="Z40" s="379" t="s">
        <v>514</v>
      </c>
      <c r="AA40" s="375">
        <v>6.7496808705280895E-2</v>
      </c>
      <c r="AB40" s="372">
        <v>63.820999999999998</v>
      </c>
      <c r="AC40" s="372">
        <v>368.85399999999998</v>
      </c>
      <c r="AD40" s="380">
        <v>58.245303999999997</v>
      </c>
      <c r="AL40" s="378" t="s">
        <v>596</v>
      </c>
      <c r="AM40" s="108">
        <v>2.6792377991457267E-3</v>
      </c>
      <c r="AN40" s="116">
        <v>13.523</v>
      </c>
      <c r="AO40" s="116">
        <v>100.054</v>
      </c>
      <c r="AP40" s="393">
        <v>15.406406999999998</v>
      </c>
    </row>
    <row r="41" spans="2:42" s="251" customFormat="1" x14ac:dyDescent="0.2">
      <c r="B41" s="322" t="s">
        <v>660</v>
      </c>
      <c r="C41" s="299">
        <v>8.4005505646247425E-2</v>
      </c>
      <c r="D41" s="300">
        <v>51.084000000000003</v>
      </c>
      <c r="E41" s="300">
        <v>230.25299999999999</v>
      </c>
      <c r="F41" s="323">
        <v>36.685919999999996</v>
      </c>
      <c r="H41" s="356" t="s">
        <v>1019</v>
      </c>
      <c r="I41" s="298">
        <v>4.2392915238171132E-2</v>
      </c>
      <c r="J41" s="333">
        <v>132.46899999999999</v>
      </c>
      <c r="K41" s="333">
        <v>674.54300000000001</v>
      </c>
      <c r="L41" s="340">
        <v>72.309400000000011</v>
      </c>
      <c r="N41" s="361" t="s">
        <v>680</v>
      </c>
      <c r="O41" s="362">
        <v>0.29378673082217194</v>
      </c>
      <c r="P41" s="363">
        <v>171.815</v>
      </c>
      <c r="Q41" s="363">
        <v>859.15300000000002</v>
      </c>
      <c r="R41" s="364">
        <v>130.64613900000001</v>
      </c>
      <c r="T41" s="370" t="s">
        <v>1098</v>
      </c>
      <c r="U41" s="375">
        <v>9.8486343470666048E-3</v>
      </c>
      <c r="V41" s="372">
        <v>2.6949999999999998</v>
      </c>
      <c r="W41" s="372">
        <v>40.549999999999997</v>
      </c>
      <c r="X41" s="373">
        <v>5.0622610000000003</v>
      </c>
      <c r="Z41" s="356" t="s">
        <v>392</v>
      </c>
      <c r="AA41" s="50">
        <v>5.821429213540185E-2</v>
      </c>
      <c r="AB41" s="286">
        <v>55.043999999999997</v>
      </c>
      <c r="AC41" s="286">
        <v>331.899</v>
      </c>
      <c r="AD41" s="325">
        <v>53.866093999999997</v>
      </c>
      <c r="AL41" s="378" t="s">
        <v>1104</v>
      </c>
      <c r="AM41" s="108">
        <v>2.618611697944914E-3</v>
      </c>
      <c r="AN41" s="116">
        <v>13.217000000000001</v>
      </c>
      <c r="AO41" s="116">
        <v>62.002000000000002</v>
      </c>
      <c r="AP41" s="393">
        <v>15.772309000000002</v>
      </c>
    </row>
    <row r="42" spans="2:42" s="251" customFormat="1" x14ac:dyDescent="0.2">
      <c r="B42" s="324" t="s">
        <v>145</v>
      </c>
      <c r="C42" s="285">
        <v>6.5326104294831627E-2</v>
      </c>
      <c r="D42" s="286">
        <v>39.725000000000001</v>
      </c>
      <c r="E42" s="286">
        <v>179.62299999999999</v>
      </c>
      <c r="F42" s="325">
        <v>31.718200000000003</v>
      </c>
      <c r="H42" s="357" t="s">
        <v>1039</v>
      </c>
      <c r="I42" s="334">
        <v>8.0267448286941434E-2</v>
      </c>
      <c r="J42" s="335">
        <v>250.81899999999999</v>
      </c>
      <c r="K42" s="335">
        <v>1463.539</v>
      </c>
      <c r="L42" s="339">
        <v>140.61873499999999</v>
      </c>
      <c r="N42" s="284" t="s">
        <v>126</v>
      </c>
      <c r="O42" s="285">
        <v>0.123578003142799</v>
      </c>
      <c r="P42" s="286">
        <v>72.272000000000006</v>
      </c>
      <c r="Q42" s="286">
        <v>327.12799999999999</v>
      </c>
      <c r="R42" s="287">
        <v>49.005342999999996</v>
      </c>
      <c r="T42" s="370" t="s">
        <v>1097</v>
      </c>
      <c r="U42" s="375">
        <v>3.0879762609540935E-3</v>
      </c>
      <c r="V42" s="372">
        <v>0.84499999999999997</v>
      </c>
      <c r="W42" s="372">
        <v>115.74</v>
      </c>
      <c r="X42" s="373">
        <v>4.4445759999999996</v>
      </c>
      <c r="Z42" s="356" t="s">
        <v>397</v>
      </c>
      <c r="AA42" s="50">
        <v>6.9082144507747415E-3</v>
      </c>
      <c r="AB42" s="286">
        <v>6.532</v>
      </c>
      <c r="AC42" s="286">
        <v>22.716999999999999</v>
      </c>
      <c r="AD42" s="325">
        <v>2.3528549999999999</v>
      </c>
      <c r="AL42" s="378" t="s">
        <v>614</v>
      </c>
      <c r="AM42" s="108">
        <v>2.4262327951148836E-3</v>
      </c>
      <c r="AN42" s="116">
        <v>12.246</v>
      </c>
      <c r="AO42" s="116">
        <v>55.631</v>
      </c>
      <c r="AP42" s="393">
        <v>12.431568</v>
      </c>
    </row>
    <row r="43" spans="2:42" s="251" customFormat="1" x14ac:dyDescent="0.2">
      <c r="B43" s="322" t="s">
        <v>662</v>
      </c>
      <c r="C43" s="299">
        <v>0.12991549129012683</v>
      </c>
      <c r="D43" s="300">
        <v>79.001999999999995</v>
      </c>
      <c r="E43" s="300">
        <v>361.80900000000003</v>
      </c>
      <c r="F43" s="323">
        <v>52.536539000000005</v>
      </c>
      <c r="H43" s="356" t="s">
        <v>1021</v>
      </c>
      <c r="I43" s="298">
        <v>2.0598497627521327E-2</v>
      </c>
      <c r="J43" s="333">
        <v>64.366</v>
      </c>
      <c r="K43" s="333">
        <v>339.12400000000002</v>
      </c>
      <c r="L43" s="340">
        <v>25.67165</v>
      </c>
      <c r="N43" s="284" t="s">
        <v>133</v>
      </c>
      <c r="O43" s="285">
        <v>0.11505756383489875</v>
      </c>
      <c r="P43" s="286">
        <v>67.289000000000001</v>
      </c>
      <c r="Q43" s="286">
        <v>235.72300000000001</v>
      </c>
      <c r="R43" s="287">
        <v>38.419148</v>
      </c>
      <c r="T43" s="370" t="s">
        <v>1099</v>
      </c>
      <c r="U43" s="375">
        <v>2.1012856213592944E-3</v>
      </c>
      <c r="V43" s="372">
        <v>0.57499999999999996</v>
      </c>
      <c r="W43" s="372">
        <v>4.024</v>
      </c>
      <c r="X43" s="373">
        <v>0.583453</v>
      </c>
      <c r="Z43" s="379" t="s">
        <v>535</v>
      </c>
      <c r="AA43" s="375">
        <v>5.405159585887867E-2</v>
      </c>
      <c r="AB43" s="372">
        <v>51.107999999999997</v>
      </c>
      <c r="AC43" s="372">
        <v>396.67</v>
      </c>
      <c r="AD43" s="380">
        <v>36.243310999999999</v>
      </c>
      <c r="AL43" s="378" t="s">
        <v>793</v>
      </c>
      <c r="AM43" s="108">
        <v>2.3081505849329082E-3</v>
      </c>
      <c r="AN43" s="116">
        <v>11.65</v>
      </c>
      <c r="AO43" s="116">
        <v>70.798000000000002</v>
      </c>
      <c r="AP43" s="393">
        <v>7.0692620000000002</v>
      </c>
    </row>
    <row r="44" spans="2:42" s="251" customFormat="1" x14ac:dyDescent="0.2">
      <c r="B44" s="324" t="s">
        <v>147</v>
      </c>
      <c r="C44" s="285">
        <v>3.4242554304122819E-2</v>
      </c>
      <c r="D44" s="286">
        <v>20.823</v>
      </c>
      <c r="E44" s="286">
        <v>103.422</v>
      </c>
      <c r="F44" s="325">
        <v>15.158304000000001</v>
      </c>
      <c r="H44" s="356" t="s">
        <v>1018</v>
      </c>
      <c r="I44" s="298">
        <v>4.9991823453152548E-2</v>
      </c>
      <c r="J44" s="333">
        <v>156.214</v>
      </c>
      <c r="K44" s="333">
        <v>955.09500000000003</v>
      </c>
      <c r="L44" s="340">
        <v>105.21336599999999</v>
      </c>
      <c r="N44" s="284" t="s">
        <v>735</v>
      </c>
      <c r="O44" s="285">
        <v>1.0225211130091017E-2</v>
      </c>
      <c r="P44" s="286">
        <v>5.98</v>
      </c>
      <c r="Q44" s="286">
        <v>45.384</v>
      </c>
      <c r="R44" s="287">
        <v>6.6996229999999999</v>
      </c>
      <c r="T44" s="303" t="s">
        <v>324</v>
      </c>
      <c r="U44" s="396"/>
      <c r="V44" s="382">
        <v>273.642</v>
      </c>
      <c r="W44" s="382">
        <v>2959.1689999999999</v>
      </c>
      <c r="X44" s="383">
        <v>688.05627299999992</v>
      </c>
      <c r="Z44" s="356" t="s">
        <v>394</v>
      </c>
      <c r="AA44" s="50">
        <v>5.2155326950391365E-2</v>
      </c>
      <c r="AB44" s="286">
        <v>49.314999999999998</v>
      </c>
      <c r="AC44" s="286">
        <v>390.35500000000002</v>
      </c>
      <c r="AD44" s="325">
        <v>35.238219000000001</v>
      </c>
      <c r="AL44" s="378" t="s">
        <v>796</v>
      </c>
      <c r="AM44" s="108">
        <v>2.1458866081895561E-3</v>
      </c>
      <c r="AN44" s="116">
        <v>10.831</v>
      </c>
      <c r="AO44" s="116">
        <v>91.619</v>
      </c>
      <c r="AP44" s="393">
        <v>17.752500000000001</v>
      </c>
    </row>
    <row r="45" spans="2:42" s="251" customFormat="1" x14ac:dyDescent="0.2">
      <c r="B45" s="324" t="s">
        <v>654</v>
      </c>
      <c r="C45" s="285">
        <v>3.179888933289262E-2</v>
      </c>
      <c r="D45" s="286">
        <v>19.337</v>
      </c>
      <c r="E45" s="286">
        <v>49.813000000000002</v>
      </c>
      <c r="F45" s="325">
        <v>11.154252</v>
      </c>
      <c r="H45" s="357" t="s">
        <v>1038</v>
      </c>
      <c r="I45" s="334">
        <v>6.8077193002668013E-2</v>
      </c>
      <c r="J45" s="335">
        <v>212.727</v>
      </c>
      <c r="K45" s="335">
        <v>1505.998</v>
      </c>
      <c r="L45" s="339">
        <v>106.384545</v>
      </c>
      <c r="N45" s="284" t="s">
        <v>128</v>
      </c>
      <c r="O45" s="285">
        <v>9.4078782002944457E-3</v>
      </c>
      <c r="P45" s="286">
        <v>5.5019999999999998</v>
      </c>
      <c r="Q45" s="286">
        <v>36.618000000000002</v>
      </c>
      <c r="R45" s="287">
        <v>8.1418180000000007</v>
      </c>
      <c r="T45" s="303" t="s">
        <v>105</v>
      </c>
      <c r="U45" s="397"/>
      <c r="V45" s="382">
        <v>11.970119534318394</v>
      </c>
      <c r="W45" s="382">
        <v>102.95614183670655</v>
      </c>
      <c r="X45" s="383">
        <v>16.331696059868214</v>
      </c>
      <c r="Z45" s="379" t="s">
        <v>513</v>
      </c>
      <c r="AA45" s="375">
        <v>4.3740038771454652E-2</v>
      </c>
      <c r="AB45" s="372">
        <v>41.357999999999997</v>
      </c>
      <c r="AC45" s="372">
        <v>394.26</v>
      </c>
      <c r="AD45" s="380">
        <v>34.445634999999996</v>
      </c>
      <c r="AL45" s="378" t="s">
        <v>777</v>
      </c>
      <c r="AM45" s="108">
        <v>2.1155735575891497E-3</v>
      </c>
      <c r="AN45" s="116">
        <v>10.678000000000001</v>
      </c>
      <c r="AO45" s="116">
        <v>57.738999999999997</v>
      </c>
      <c r="AP45" s="393">
        <v>9.5065849999999994</v>
      </c>
    </row>
    <row r="46" spans="2:42" s="251" customFormat="1" ht="17.25" thickBot="1" x14ac:dyDescent="0.25">
      <c r="B46" s="324" t="s">
        <v>150</v>
      </c>
      <c r="C46" s="285">
        <v>2.7761744309763314E-2</v>
      </c>
      <c r="D46" s="286">
        <v>16.882000000000001</v>
      </c>
      <c r="E46" s="286">
        <v>104.789</v>
      </c>
      <c r="F46" s="325">
        <v>12.680710000000001</v>
      </c>
      <c r="H46" s="356" t="s">
        <v>940</v>
      </c>
      <c r="I46" s="298">
        <v>4.1567900061156092E-2</v>
      </c>
      <c r="J46" s="333">
        <v>129.89099999999999</v>
      </c>
      <c r="K46" s="333">
        <v>781.05200000000002</v>
      </c>
      <c r="L46" s="340">
        <v>68.467948000000007</v>
      </c>
      <c r="N46" s="361" t="s">
        <v>733</v>
      </c>
      <c r="O46" s="362">
        <v>6.6309981208182225E-2</v>
      </c>
      <c r="P46" s="363">
        <v>38.78</v>
      </c>
      <c r="Q46" s="363">
        <v>215.44300000000001</v>
      </c>
      <c r="R46" s="364">
        <v>26.504826999999999</v>
      </c>
      <c r="T46" s="398" t="s">
        <v>409</v>
      </c>
      <c r="U46" s="399"/>
      <c r="V46" s="316">
        <v>285.61211953431837</v>
      </c>
      <c r="W46" s="316">
        <v>3062.1251418367065</v>
      </c>
      <c r="X46" s="317">
        <v>704.38796905986817</v>
      </c>
      <c r="Z46" s="356" t="s">
        <v>393</v>
      </c>
      <c r="AA46" s="50">
        <v>3.8654061537257506E-2</v>
      </c>
      <c r="AB46" s="286">
        <v>36.548999999999999</v>
      </c>
      <c r="AC46" s="286">
        <v>377.47899999999998</v>
      </c>
      <c r="AD46" s="325">
        <v>27.679933999999996</v>
      </c>
      <c r="AL46" s="378" t="s">
        <v>1107</v>
      </c>
      <c r="AM46" s="108">
        <v>1.8924853551312566E-3</v>
      </c>
      <c r="AN46" s="116">
        <v>9.5519999999999996</v>
      </c>
      <c r="AO46" s="116">
        <v>86.141000000000005</v>
      </c>
      <c r="AP46" s="393">
        <v>10.433562</v>
      </c>
    </row>
    <row r="47" spans="2:42" s="251" customFormat="1" x14ac:dyDescent="0.2">
      <c r="B47" s="324" t="s">
        <v>154</v>
      </c>
      <c r="C47" s="285">
        <v>1.6017023431885717E-3</v>
      </c>
      <c r="D47" s="286">
        <v>0.97399999999999998</v>
      </c>
      <c r="E47" s="286">
        <v>1.948</v>
      </c>
      <c r="F47" s="325">
        <v>0.20937899999999998</v>
      </c>
      <c r="H47" s="357" t="s">
        <v>1035</v>
      </c>
      <c r="I47" s="334">
        <v>6.3223428382890245E-2</v>
      </c>
      <c r="J47" s="335">
        <v>197.56</v>
      </c>
      <c r="K47" s="335">
        <v>819.96100000000001</v>
      </c>
      <c r="L47" s="339">
        <v>58.877161000000001</v>
      </c>
      <c r="N47" s="284" t="s">
        <v>134</v>
      </c>
      <c r="O47" s="285">
        <v>6.214808089202143E-2</v>
      </c>
      <c r="P47" s="286">
        <v>36.345999999999997</v>
      </c>
      <c r="Q47" s="286">
        <v>169.678</v>
      </c>
      <c r="R47" s="287">
        <v>24.865418999999999</v>
      </c>
      <c r="X47" s="253"/>
      <c r="Z47" s="379" t="s">
        <v>509</v>
      </c>
      <c r="AA47" s="375">
        <v>3.501804786889199E-2</v>
      </c>
      <c r="AB47" s="372">
        <v>33.110999999999997</v>
      </c>
      <c r="AC47" s="372">
        <v>182.881</v>
      </c>
      <c r="AD47" s="380">
        <v>11.056132</v>
      </c>
      <c r="AL47" s="378" t="s">
        <v>122</v>
      </c>
      <c r="AM47" s="108">
        <v>1.6927758452932847E-3</v>
      </c>
      <c r="AN47" s="116">
        <v>8.5440000000000005</v>
      </c>
      <c r="AO47" s="116">
        <v>42.912999999999997</v>
      </c>
      <c r="AP47" s="393">
        <v>5.64541</v>
      </c>
    </row>
    <row r="48" spans="2:42" s="251" customFormat="1" x14ac:dyDescent="0.2">
      <c r="B48" s="322" t="s">
        <v>661</v>
      </c>
      <c r="C48" s="299">
        <v>4.9473526688735295E-2</v>
      </c>
      <c r="D48" s="300">
        <v>30.085000000000001</v>
      </c>
      <c r="E48" s="300">
        <v>110.21</v>
      </c>
      <c r="F48" s="323">
        <v>22.099933999999998</v>
      </c>
      <c r="H48" s="356" t="s">
        <v>1014</v>
      </c>
      <c r="I48" s="298">
        <v>3.5849757631790415E-2</v>
      </c>
      <c r="J48" s="333">
        <v>112.023</v>
      </c>
      <c r="K48" s="333">
        <v>516.83699999999999</v>
      </c>
      <c r="L48" s="340">
        <v>36.130885999999997</v>
      </c>
      <c r="N48" s="361" t="s">
        <v>734</v>
      </c>
      <c r="O48" s="362">
        <v>3.9739821383686515E-2</v>
      </c>
      <c r="P48" s="363">
        <v>23.241</v>
      </c>
      <c r="Q48" s="363">
        <v>86.614999999999995</v>
      </c>
      <c r="R48" s="364">
        <v>20.631039000000001</v>
      </c>
      <c r="X48" s="253"/>
      <c r="Z48" s="356" t="s">
        <v>391</v>
      </c>
      <c r="AA48" s="50">
        <v>1.14230900616684E-2</v>
      </c>
      <c r="AB48" s="286">
        <v>10.801</v>
      </c>
      <c r="AC48" s="286">
        <v>31.884</v>
      </c>
      <c r="AD48" s="325">
        <v>4.6400399999999999</v>
      </c>
      <c r="AL48" s="378" t="s">
        <v>807</v>
      </c>
      <c r="AM48" s="108">
        <v>1.5396255961814273E-3</v>
      </c>
      <c r="AN48" s="116">
        <v>7.7709999999999999</v>
      </c>
      <c r="AO48" s="116">
        <v>40.406999999999996</v>
      </c>
      <c r="AP48" s="393">
        <v>6.7854219999999996</v>
      </c>
    </row>
    <row r="49" spans="2:42" s="251" customFormat="1" x14ac:dyDescent="0.2">
      <c r="B49" s="324" t="s">
        <v>152</v>
      </c>
      <c r="C49" s="285">
        <v>1.5898622437317364E-2</v>
      </c>
      <c r="D49" s="286">
        <v>9.6679999999999993</v>
      </c>
      <c r="E49" s="286">
        <v>26.884</v>
      </c>
      <c r="F49" s="325">
        <v>12.032867</v>
      </c>
      <c r="H49" s="356" t="s">
        <v>1015</v>
      </c>
      <c r="I49" s="298">
        <v>2.0457688210187498E-2</v>
      </c>
      <c r="J49" s="333">
        <v>63.926000000000002</v>
      </c>
      <c r="K49" s="333">
        <v>217.29499999999999</v>
      </c>
      <c r="L49" s="340">
        <v>15.373965999999999</v>
      </c>
      <c r="N49" s="284" t="s">
        <v>129</v>
      </c>
      <c r="O49" s="285">
        <v>2.2922939867893007E-2</v>
      </c>
      <c r="P49" s="286">
        <v>13.406000000000001</v>
      </c>
      <c r="Q49" s="286">
        <v>42.981999999999999</v>
      </c>
      <c r="R49" s="287">
        <v>13.996894000000001</v>
      </c>
      <c r="X49" s="253"/>
      <c r="Z49" s="379" t="s">
        <v>519</v>
      </c>
      <c r="AA49" s="375">
        <v>1.3670480708927481E-2</v>
      </c>
      <c r="AB49" s="372">
        <v>12.926</v>
      </c>
      <c r="AC49" s="372">
        <v>77.704999999999998</v>
      </c>
      <c r="AD49" s="380">
        <v>13.624538000000001</v>
      </c>
      <c r="AL49" s="378" t="s">
        <v>599</v>
      </c>
      <c r="AM49" s="108">
        <v>1.3803334871439975E-3</v>
      </c>
      <c r="AN49" s="116">
        <v>6.9669999999999996</v>
      </c>
      <c r="AO49" s="116">
        <v>35.241</v>
      </c>
      <c r="AP49" s="393">
        <v>10.738106999999999</v>
      </c>
    </row>
    <row r="50" spans="2:42" s="251" customFormat="1" x14ac:dyDescent="0.2">
      <c r="B50" s="326" t="s">
        <v>324</v>
      </c>
      <c r="C50" s="302"/>
      <c r="D50" s="314">
        <v>608.10299999999995</v>
      </c>
      <c r="E50" s="314">
        <v>2824.2089999999998</v>
      </c>
      <c r="F50" s="327">
        <v>348.78661599999998</v>
      </c>
      <c r="H50" s="357" t="s">
        <v>1040</v>
      </c>
      <c r="I50" s="334">
        <v>4.4979008196068156E-2</v>
      </c>
      <c r="J50" s="335">
        <v>140.55000000000001</v>
      </c>
      <c r="K50" s="335">
        <v>898.30899999999997</v>
      </c>
      <c r="L50" s="339">
        <v>83.808989999999994</v>
      </c>
      <c r="N50" s="361" t="s">
        <v>679</v>
      </c>
      <c r="O50" s="362">
        <v>3.6184936109529449E-2</v>
      </c>
      <c r="P50" s="363">
        <v>21.161999999999999</v>
      </c>
      <c r="Q50" s="363">
        <v>129.751</v>
      </c>
      <c r="R50" s="364">
        <v>12.152377</v>
      </c>
      <c r="X50" s="253"/>
      <c r="Z50" s="356" t="s">
        <v>395</v>
      </c>
      <c r="AA50" s="50">
        <v>1.0922847343478495E-2</v>
      </c>
      <c r="AB50" s="286">
        <v>10.327999999999999</v>
      </c>
      <c r="AC50" s="286">
        <v>54.418999999999997</v>
      </c>
      <c r="AD50" s="325">
        <v>9.8614929999999994</v>
      </c>
      <c r="AL50" s="378" t="s">
        <v>594</v>
      </c>
      <c r="AM50" s="108">
        <v>1.1748783664079095E-3</v>
      </c>
      <c r="AN50" s="116">
        <v>5.93</v>
      </c>
      <c r="AO50" s="116">
        <v>15.843999999999999</v>
      </c>
      <c r="AP50" s="393">
        <v>3.887813</v>
      </c>
    </row>
    <row r="51" spans="2:42" s="251" customFormat="1" x14ac:dyDescent="0.2">
      <c r="B51" s="326" t="s">
        <v>105</v>
      </c>
      <c r="C51" s="328"/>
      <c r="D51" s="314">
        <v>21.175423311959602</v>
      </c>
      <c r="E51" s="314">
        <v>115.63488188239745</v>
      </c>
      <c r="F51" s="327">
        <v>12.928366247551201</v>
      </c>
      <c r="H51" s="356" t="s">
        <v>943</v>
      </c>
      <c r="I51" s="298">
        <v>3.1163044184395052E-2</v>
      </c>
      <c r="J51" s="333">
        <v>97.378</v>
      </c>
      <c r="K51" s="333">
        <v>618.23199999999997</v>
      </c>
      <c r="L51" s="340">
        <v>59.336424000000001</v>
      </c>
      <c r="N51" s="284" t="s">
        <v>731</v>
      </c>
      <c r="O51" s="285">
        <v>2.9625753852835616E-2</v>
      </c>
      <c r="P51" s="286">
        <v>17.326000000000001</v>
      </c>
      <c r="Q51" s="286">
        <v>110.81</v>
      </c>
      <c r="R51" s="287">
        <v>9.4290920000000007</v>
      </c>
      <c r="X51" s="253"/>
      <c r="Z51" s="379" t="s">
        <v>512</v>
      </c>
      <c r="AA51" s="375">
        <v>1.297775559177233E-2</v>
      </c>
      <c r="AB51" s="372">
        <v>12.271000000000001</v>
      </c>
      <c r="AC51" s="372">
        <v>74.13</v>
      </c>
      <c r="AD51" s="380">
        <v>8.7324000000000002</v>
      </c>
      <c r="AL51" s="378" t="s">
        <v>792</v>
      </c>
      <c r="AM51" s="108">
        <v>8.7551222616467992E-4</v>
      </c>
      <c r="AN51" s="116">
        <v>4.4189999999999996</v>
      </c>
      <c r="AO51" s="116">
        <v>37.447000000000003</v>
      </c>
      <c r="AP51" s="393">
        <v>6.8228120000000008</v>
      </c>
    </row>
    <row r="52" spans="2:42" s="251" customFormat="1" x14ac:dyDescent="0.2">
      <c r="B52" s="329" t="s">
        <v>330</v>
      </c>
      <c r="C52" s="330"/>
      <c r="D52" s="331">
        <v>629.27842331195961</v>
      </c>
      <c r="E52" s="331">
        <v>2939.8438818823975</v>
      </c>
      <c r="F52" s="332">
        <v>361.71498224755118</v>
      </c>
      <c r="H52" s="357" t="s">
        <v>1037</v>
      </c>
      <c r="I52" s="334">
        <v>4.2047612144300209E-2</v>
      </c>
      <c r="J52" s="335">
        <v>131.38999999999999</v>
      </c>
      <c r="K52" s="335">
        <v>887.28399999999999</v>
      </c>
      <c r="L52" s="339">
        <v>52.475287999999999</v>
      </c>
      <c r="N52" s="308" t="s">
        <v>324</v>
      </c>
      <c r="O52" s="394"/>
      <c r="P52" s="314">
        <v>584.82899999999995</v>
      </c>
      <c r="Q52" s="314">
        <v>2796.2289999999998</v>
      </c>
      <c r="R52" s="315">
        <v>435.93133500000005</v>
      </c>
      <c r="X52" s="253"/>
      <c r="Z52" s="379" t="s">
        <v>508</v>
      </c>
      <c r="AA52" s="375">
        <v>1.2465879321996614E-2</v>
      </c>
      <c r="AB52" s="372">
        <v>11.787000000000001</v>
      </c>
      <c r="AC52" s="372">
        <v>49.75</v>
      </c>
      <c r="AD52" s="380">
        <v>7.8131789999999999</v>
      </c>
      <c r="AL52" s="378" t="s">
        <v>60</v>
      </c>
      <c r="AM52" s="108">
        <v>2.17540716073505E-4</v>
      </c>
      <c r="AN52" s="116">
        <v>1.0980000000000001</v>
      </c>
      <c r="AO52" s="116">
        <v>3.2930000000000001</v>
      </c>
      <c r="AP52" s="393">
        <v>0.989147</v>
      </c>
    </row>
    <row r="53" spans="2:42" s="251" customFormat="1" x14ac:dyDescent="0.2">
      <c r="H53" s="356" t="s">
        <v>1023</v>
      </c>
      <c r="I53" s="298">
        <v>1.4363840653662916E-2</v>
      </c>
      <c r="J53" s="333">
        <v>44.884</v>
      </c>
      <c r="K53" s="333">
        <v>264.21499999999997</v>
      </c>
      <c r="L53" s="340">
        <v>21.612629999999999</v>
      </c>
      <c r="N53" s="308" t="s">
        <v>105</v>
      </c>
      <c r="O53" s="394"/>
      <c r="P53" s="314">
        <v>15.161677344756667</v>
      </c>
      <c r="Q53" s="314">
        <v>87.709259530195496</v>
      </c>
      <c r="R53" s="315">
        <v>10.817884361553491</v>
      </c>
      <c r="X53" s="253"/>
      <c r="Z53" s="379" t="s">
        <v>523</v>
      </c>
      <c r="AA53" s="375">
        <v>9.7330522949295693E-3</v>
      </c>
      <c r="AB53" s="372">
        <v>9.2029999999999994</v>
      </c>
      <c r="AC53" s="372">
        <v>37.567999999999998</v>
      </c>
      <c r="AD53" s="380">
        <v>10.705907999999999</v>
      </c>
      <c r="AL53" s="378" t="s">
        <v>808</v>
      </c>
      <c r="AM53" s="108">
        <v>1.5414087168049806E-4</v>
      </c>
      <c r="AN53" s="116">
        <v>0.77800000000000002</v>
      </c>
      <c r="AO53" s="116">
        <v>0.77800000000000002</v>
      </c>
      <c r="AP53" s="393">
        <v>8.9414999999999994E-2</v>
      </c>
    </row>
    <row r="54" spans="2:42" s="251" customFormat="1" ht="17.25" thickBot="1" x14ac:dyDescent="0.25">
      <c r="H54" s="357" t="s">
        <v>1034</v>
      </c>
      <c r="I54" s="334">
        <v>3.6456518211938016E-2</v>
      </c>
      <c r="J54" s="335">
        <v>113.919</v>
      </c>
      <c r="K54" s="335">
        <v>512.92600000000004</v>
      </c>
      <c r="L54" s="339">
        <v>56.741637000000004</v>
      </c>
      <c r="N54" s="310" t="s">
        <v>332</v>
      </c>
      <c r="O54" s="395"/>
      <c r="P54" s="316">
        <v>599.9906773447567</v>
      </c>
      <c r="Q54" s="316">
        <v>2883.9382595301954</v>
      </c>
      <c r="R54" s="317">
        <v>446.74921936155351</v>
      </c>
      <c r="X54" s="253"/>
      <c r="Z54" s="379" t="s">
        <v>515</v>
      </c>
      <c r="AA54" s="375">
        <v>9.3015532906558264E-3</v>
      </c>
      <c r="AB54" s="372">
        <v>8.7949999999999999</v>
      </c>
      <c r="AC54" s="372">
        <v>31.492999999999999</v>
      </c>
      <c r="AD54" s="380">
        <v>5.7833030000000001</v>
      </c>
      <c r="AL54" s="341" t="s">
        <v>938</v>
      </c>
      <c r="AM54" s="386"/>
      <c r="AN54" s="382">
        <v>3054.0720000000001</v>
      </c>
      <c r="AO54" s="382">
        <v>21997.909</v>
      </c>
      <c r="AP54" s="387">
        <v>3602.1132160000002</v>
      </c>
    </row>
    <row r="55" spans="2:42" s="251" customFormat="1" x14ac:dyDescent="0.2">
      <c r="H55" s="356" t="s">
        <v>1025</v>
      </c>
      <c r="I55" s="298">
        <v>7.3521717132441818E-3</v>
      </c>
      <c r="J55" s="333">
        <v>22.974</v>
      </c>
      <c r="K55" s="333">
        <v>130.661</v>
      </c>
      <c r="L55" s="340">
        <v>11.853139000000001</v>
      </c>
      <c r="X55" s="253"/>
      <c r="Z55" s="379" t="s">
        <v>511</v>
      </c>
      <c r="AA55" s="375">
        <v>7.9721556230771592E-3</v>
      </c>
      <c r="AB55" s="372">
        <v>7.5380000000000003</v>
      </c>
      <c r="AC55" s="372">
        <v>39.648000000000003</v>
      </c>
      <c r="AD55" s="380">
        <v>2.1901959999999998</v>
      </c>
      <c r="AL55" s="326" t="s">
        <v>538</v>
      </c>
      <c r="AM55" s="388"/>
      <c r="AN55" s="382">
        <v>1993.259</v>
      </c>
      <c r="AO55" s="382">
        <v>16201.662</v>
      </c>
      <c r="AP55" s="387">
        <v>2573.7960040000003</v>
      </c>
    </row>
    <row r="56" spans="2:42" s="251" customFormat="1" x14ac:dyDescent="0.2">
      <c r="H56" s="356" t="s">
        <v>1022</v>
      </c>
      <c r="I56" s="298">
        <v>4.5078214831007898E-3</v>
      </c>
      <c r="J56" s="333">
        <v>14.086</v>
      </c>
      <c r="K56" s="333">
        <v>68.861999999999995</v>
      </c>
      <c r="L56" s="340">
        <v>8.1193489999999997</v>
      </c>
      <c r="X56" s="253"/>
      <c r="Z56" s="379" t="s">
        <v>518</v>
      </c>
      <c r="AA56" s="375">
        <v>7.1556918208729179E-3</v>
      </c>
      <c r="AB56" s="372">
        <v>6.766</v>
      </c>
      <c r="AC56" s="372">
        <v>24.103999999999999</v>
      </c>
      <c r="AD56" s="380">
        <v>7.5481829999999999</v>
      </c>
      <c r="AL56" s="326" t="s">
        <v>105</v>
      </c>
      <c r="AM56" s="381"/>
      <c r="AN56" s="382">
        <v>74.462635173807854</v>
      </c>
      <c r="AO56" s="382">
        <v>518.80574432529511</v>
      </c>
      <c r="AP56" s="387">
        <v>81.789704968927381</v>
      </c>
    </row>
    <row r="57" spans="2:42" s="251" customFormat="1" x14ac:dyDescent="0.2">
      <c r="H57" s="356" t="s">
        <v>159</v>
      </c>
      <c r="I57" s="298">
        <v>1.6627992080110319E-2</v>
      </c>
      <c r="J57" s="333">
        <v>51.959000000000003</v>
      </c>
      <c r="K57" s="333">
        <v>218.11</v>
      </c>
      <c r="L57" s="340">
        <v>26.767913</v>
      </c>
      <c r="X57" s="253"/>
      <c r="Z57" s="379" t="s">
        <v>1103</v>
      </c>
      <c r="AA57" s="375">
        <v>6.8934081123927992E-3</v>
      </c>
      <c r="AB57" s="372">
        <v>6.5179999999999998</v>
      </c>
      <c r="AC57" s="372">
        <v>54.988999999999997</v>
      </c>
      <c r="AD57" s="380">
        <v>4.1173500000000001</v>
      </c>
      <c r="AL57" s="329" t="s">
        <v>336</v>
      </c>
      <c r="AM57" s="389"/>
      <c r="AN57" s="331">
        <v>5121.7936351738081</v>
      </c>
      <c r="AO57" s="331">
        <v>38718.376744325295</v>
      </c>
      <c r="AP57" s="332">
        <v>6257.6989249689268</v>
      </c>
    </row>
    <row r="58" spans="2:42" s="251" customFormat="1" x14ac:dyDescent="0.2">
      <c r="H58" s="356" t="s">
        <v>1020</v>
      </c>
      <c r="I58" s="298">
        <v>3.6220022395097784E-3</v>
      </c>
      <c r="J58" s="333">
        <v>11.318</v>
      </c>
      <c r="K58" s="333">
        <v>47.145000000000003</v>
      </c>
      <c r="L58" s="340">
        <v>5.2983120000000001</v>
      </c>
      <c r="X58" s="253"/>
      <c r="Z58" s="379" t="s">
        <v>510</v>
      </c>
      <c r="AA58" s="375">
        <v>6.7961093173114651E-3</v>
      </c>
      <c r="AB58" s="372">
        <v>6.4260000000000002</v>
      </c>
      <c r="AC58" s="372">
        <v>26.949000000000002</v>
      </c>
      <c r="AD58" s="380">
        <v>2.3295319999999999</v>
      </c>
    </row>
    <row r="59" spans="2:42" s="251" customFormat="1" x14ac:dyDescent="0.2">
      <c r="H59" s="357" t="s">
        <v>1031</v>
      </c>
      <c r="I59" s="334">
        <v>3.5612621772144123E-2</v>
      </c>
      <c r="J59" s="335">
        <v>111.282</v>
      </c>
      <c r="K59" s="335">
        <v>864.46799999999996</v>
      </c>
      <c r="L59" s="339">
        <v>78.327720999999997</v>
      </c>
      <c r="X59" s="253"/>
      <c r="Z59" s="379" t="s">
        <v>521</v>
      </c>
      <c r="AA59" s="375">
        <v>6.7083288826185221E-3</v>
      </c>
      <c r="AB59" s="372">
        <v>6.343</v>
      </c>
      <c r="AC59" s="372">
        <v>61.658000000000001</v>
      </c>
      <c r="AD59" s="380">
        <v>7.3181889999999994</v>
      </c>
    </row>
    <row r="60" spans="2:42" s="251" customFormat="1" x14ac:dyDescent="0.2">
      <c r="H60" s="356" t="s">
        <v>1024</v>
      </c>
      <c r="I60" s="298">
        <v>5.4176423319191591E-3</v>
      </c>
      <c r="J60" s="333">
        <v>16.928999999999998</v>
      </c>
      <c r="K60" s="333">
        <v>120.504</v>
      </c>
      <c r="L60" s="340">
        <v>10.376709999999999</v>
      </c>
      <c r="X60" s="253"/>
      <c r="Z60" s="379" t="s">
        <v>520</v>
      </c>
      <c r="AA60" s="375">
        <v>3.671971918721663E-3</v>
      </c>
      <c r="AB60" s="372">
        <v>3.472</v>
      </c>
      <c r="AC60" s="372">
        <v>27.599</v>
      </c>
      <c r="AD60" s="380">
        <v>3.7697440000000002</v>
      </c>
    </row>
    <row r="61" spans="2:42" s="251" customFormat="1" x14ac:dyDescent="0.2">
      <c r="H61" s="356" t="s">
        <v>158</v>
      </c>
      <c r="I61" s="298">
        <v>1.9018871982158167E-2</v>
      </c>
      <c r="J61" s="333">
        <v>59.43</v>
      </c>
      <c r="K61" s="333">
        <v>475.72899999999998</v>
      </c>
      <c r="L61" s="340">
        <v>53.850923999999999</v>
      </c>
      <c r="X61" s="253"/>
      <c r="Z61" s="379" t="s">
        <v>516</v>
      </c>
      <c r="AA61" s="375">
        <v>2.0210651891351089E-3</v>
      </c>
      <c r="AB61" s="372">
        <v>1.911</v>
      </c>
      <c r="AC61" s="372">
        <v>5.7329999999999997</v>
      </c>
      <c r="AD61" s="380">
        <v>1.321142</v>
      </c>
    </row>
    <row r="62" spans="2:42" s="251" customFormat="1" x14ac:dyDescent="0.2">
      <c r="H62" s="357" t="s">
        <v>1032</v>
      </c>
      <c r="I62" s="334">
        <v>1.5967147882850405E-2</v>
      </c>
      <c r="J62" s="335">
        <v>49.893999999999998</v>
      </c>
      <c r="K62" s="335">
        <v>487.28</v>
      </c>
      <c r="L62" s="339">
        <v>24.427825000000002</v>
      </c>
      <c r="X62" s="253"/>
      <c r="Z62" s="379" t="s">
        <v>1102</v>
      </c>
      <c r="AA62" s="375">
        <v>1.1654703497785924E-3</v>
      </c>
      <c r="AB62" s="372">
        <v>1.1020000000000001</v>
      </c>
      <c r="AC62" s="372">
        <v>14.32</v>
      </c>
      <c r="AD62" s="380">
        <v>0.77216300000000004</v>
      </c>
    </row>
    <row r="63" spans="2:42" s="251" customFormat="1" x14ac:dyDescent="0.2">
      <c r="H63" s="356" t="s">
        <v>160</v>
      </c>
      <c r="I63" s="298">
        <v>9.051165341938068E-3</v>
      </c>
      <c r="J63" s="333">
        <v>28.283000000000001</v>
      </c>
      <c r="K63" s="333">
        <v>242.054</v>
      </c>
      <c r="L63" s="340">
        <v>14.747978</v>
      </c>
      <c r="X63" s="253"/>
      <c r="Z63" s="379" t="s">
        <v>524</v>
      </c>
      <c r="AA63" s="375">
        <v>1.1422032466069688E-3</v>
      </c>
      <c r="AB63" s="372">
        <v>1.08</v>
      </c>
      <c r="AC63" s="372">
        <v>3.2389999999999999</v>
      </c>
      <c r="AD63" s="380">
        <v>0.82604000000000011</v>
      </c>
    </row>
    <row r="64" spans="2:42" s="251" customFormat="1" x14ac:dyDescent="0.2">
      <c r="H64" s="357" t="s">
        <v>1030</v>
      </c>
      <c r="I64" s="334">
        <v>1.0566786706694944E-2</v>
      </c>
      <c r="J64" s="335">
        <v>33.018999999999998</v>
      </c>
      <c r="K64" s="335">
        <v>175.803</v>
      </c>
      <c r="L64" s="339">
        <v>16.614236999999999</v>
      </c>
      <c r="X64" s="253"/>
      <c r="Z64" s="379" t="s">
        <v>522</v>
      </c>
      <c r="AA64" s="375">
        <v>1.026925326347562E-3</v>
      </c>
      <c r="AB64" s="372">
        <v>0.97099999999999997</v>
      </c>
      <c r="AC64" s="372">
        <v>11.648</v>
      </c>
      <c r="AD64" s="380">
        <v>1.116252</v>
      </c>
    </row>
    <row r="65" spans="8:42" s="251" customFormat="1" x14ac:dyDescent="0.2">
      <c r="H65" s="355" t="s">
        <v>1095</v>
      </c>
      <c r="I65" s="334">
        <v>1.1984801543527231E-3</v>
      </c>
      <c r="J65" s="335">
        <v>3.7450000000000001</v>
      </c>
      <c r="K65" s="335">
        <v>17.047999999999998</v>
      </c>
      <c r="L65" s="339">
        <v>1.264292</v>
      </c>
      <c r="X65" s="253"/>
      <c r="Z65" s="379" t="s">
        <v>1101</v>
      </c>
      <c r="AA65" s="375">
        <v>4.0294392310856957E-4</v>
      </c>
      <c r="AB65" s="372">
        <v>0.38100000000000001</v>
      </c>
      <c r="AC65" s="372">
        <v>5.3330000000000002</v>
      </c>
      <c r="AD65" s="380">
        <v>0.76218799999999998</v>
      </c>
    </row>
    <row r="66" spans="8:42" s="251" customFormat="1" x14ac:dyDescent="0.2">
      <c r="H66" s="341" t="s">
        <v>324</v>
      </c>
      <c r="I66" s="342"/>
      <c r="J66" s="343">
        <v>3124.7910000000002</v>
      </c>
      <c r="K66" s="343">
        <v>17157.059000000001</v>
      </c>
      <c r="L66" s="344">
        <v>1608.24758</v>
      </c>
      <c r="X66" s="253"/>
      <c r="Z66" s="352" t="s">
        <v>324</v>
      </c>
      <c r="AA66" s="403"/>
      <c r="AB66" s="404">
        <v>945.54100000000005</v>
      </c>
      <c r="AC66" s="404">
        <v>5503.9579999999996</v>
      </c>
      <c r="AD66" s="405">
        <v>730.13517300000001</v>
      </c>
    </row>
    <row r="67" spans="8:42" s="251" customFormat="1" x14ac:dyDescent="0.2">
      <c r="H67" s="341" t="s">
        <v>105</v>
      </c>
      <c r="I67" s="342"/>
      <c r="J67" s="345">
        <v>47.56208409689134</v>
      </c>
      <c r="K67" s="345">
        <v>238.51325097477437</v>
      </c>
      <c r="L67" s="346">
        <v>26.615458180389879</v>
      </c>
      <c r="X67" s="253"/>
      <c r="Z67" s="352" t="s">
        <v>105</v>
      </c>
      <c r="AA67" s="403"/>
      <c r="AB67" s="404">
        <v>22.103859034612427</v>
      </c>
      <c r="AC67" s="404">
        <v>159.90563059597929</v>
      </c>
      <c r="AD67" s="405">
        <v>25.181076444814444</v>
      </c>
    </row>
    <row r="68" spans="8:42" s="251" customFormat="1" x14ac:dyDescent="0.2">
      <c r="H68" s="347" t="s">
        <v>340</v>
      </c>
      <c r="I68" s="348"/>
      <c r="J68" s="349">
        <v>3172.3530840968915</v>
      </c>
      <c r="K68" s="349">
        <v>17395.572250974776</v>
      </c>
      <c r="L68" s="350">
        <v>1634.86303818039</v>
      </c>
      <c r="X68" s="253"/>
      <c r="Z68" s="401" t="s">
        <v>387</v>
      </c>
      <c r="AA68" s="406"/>
      <c r="AB68" s="407">
        <v>967.64485903461241</v>
      </c>
      <c r="AC68" s="407">
        <v>5663.863630595979</v>
      </c>
      <c r="AD68" s="408">
        <v>755.3162494448145</v>
      </c>
    </row>
    <row r="69" spans="8:42" s="251" customFormat="1" ht="17.25" thickBot="1" x14ac:dyDescent="0.35"/>
    <row r="70" spans="8:42" s="251" customFormat="1" ht="54.75" thickBot="1" x14ac:dyDescent="0.25">
      <c r="AL70" s="93" t="s">
        <v>779</v>
      </c>
      <c r="AM70" s="390" t="s">
        <v>537</v>
      </c>
      <c r="AN70" s="391" t="s">
        <v>87</v>
      </c>
      <c r="AO70" s="391" t="s">
        <v>88</v>
      </c>
      <c r="AP70" s="392" t="s">
        <v>338</v>
      </c>
    </row>
    <row r="71" spans="8:42" s="251" customFormat="1" x14ac:dyDescent="0.2">
      <c r="AL71" s="89" t="s">
        <v>753</v>
      </c>
      <c r="AM71" s="105">
        <v>4.7617245629422754E-3</v>
      </c>
      <c r="AN71" s="107">
        <v>24.033999999999999</v>
      </c>
      <c r="AO71" s="107">
        <v>202.446</v>
      </c>
      <c r="AP71" s="106">
        <v>28.582256999999998</v>
      </c>
    </row>
    <row r="72" spans="8:42" s="251" customFormat="1" x14ac:dyDescent="0.2">
      <c r="AL72" s="89" t="s">
        <v>754</v>
      </c>
      <c r="AM72" s="105">
        <v>2.0963554797575196E-3</v>
      </c>
      <c r="AN72" s="107">
        <v>10.581</v>
      </c>
      <c r="AO72" s="107">
        <v>64.754999999999995</v>
      </c>
      <c r="AP72" s="106">
        <v>14.866941000000001</v>
      </c>
    </row>
    <row r="73" spans="8:42" s="251" customFormat="1" x14ac:dyDescent="0.2">
      <c r="AL73" s="89" t="s">
        <v>755</v>
      </c>
      <c r="AM73" s="105">
        <v>1.5867990429000989E-2</v>
      </c>
      <c r="AN73" s="107">
        <v>80.090999999999994</v>
      </c>
      <c r="AO73" s="107">
        <v>540.68100000000004</v>
      </c>
      <c r="AP73" s="106">
        <v>90.608388000000005</v>
      </c>
    </row>
    <row r="74" spans="8:42" s="251" customFormat="1" x14ac:dyDescent="0.2">
      <c r="AL74" s="284" t="s">
        <v>1108</v>
      </c>
      <c r="AM74" s="108">
        <v>1.1284974177441504E-2</v>
      </c>
      <c r="AN74" s="116">
        <v>56.959000000000003</v>
      </c>
      <c r="AO74" s="116">
        <v>404.36200000000002</v>
      </c>
      <c r="AP74" s="243">
        <v>69.602575000000002</v>
      </c>
    </row>
    <row r="75" spans="8:42" s="251" customFormat="1" x14ac:dyDescent="0.2">
      <c r="AL75" s="284" t="s">
        <v>1107</v>
      </c>
      <c r="AM75" s="108">
        <v>1.8924853551312566E-3</v>
      </c>
      <c r="AN75" s="116">
        <v>9.5519999999999996</v>
      </c>
      <c r="AO75" s="116">
        <v>86.141000000000005</v>
      </c>
      <c r="AP75" s="243">
        <v>10.433562</v>
      </c>
    </row>
    <row r="76" spans="8:42" s="251" customFormat="1" x14ac:dyDescent="0.2">
      <c r="AL76" s="89" t="s">
        <v>756</v>
      </c>
      <c r="AM76" s="105">
        <v>3.629839216013374E-3</v>
      </c>
      <c r="AN76" s="107">
        <v>18.321000000000002</v>
      </c>
      <c r="AO76" s="107">
        <v>108.187</v>
      </c>
      <c r="AP76" s="106">
        <v>28.553850000000001</v>
      </c>
    </row>
    <row r="77" spans="8:42" s="251" customFormat="1" x14ac:dyDescent="0.2">
      <c r="AL77" s="89" t="s">
        <v>757</v>
      </c>
      <c r="AM77" s="105">
        <v>0.14650297355176428</v>
      </c>
      <c r="AN77" s="107">
        <v>739.44899999999996</v>
      </c>
      <c r="AO77" s="107">
        <v>5287.2529999999997</v>
      </c>
      <c r="AP77" s="106">
        <v>847.90132200000005</v>
      </c>
    </row>
    <row r="78" spans="8:42" s="251" customFormat="1" x14ac:dyDescent="0.2">
      <c r="AL78" s="284" t="s">
        <v>585</v>
      </c>
      <c r="AM78" s="108">
        <v>5.7940919666255294E-2</v>
      </c>
      <c r="AN78" s="116">
        <v>292.447</v>
      </c>
      <c r="AO78" s="116">
        <v>2207.8670000000002</v>
      </c>
      <c r="AP78" s="243">
        <v>356.67116500000003</v>
      </c>
    </row>
    <row r="79" spans="8:42" s="251" customFormat="1" x14ac:dyDescent="0.2">
      <c r="AL79" s="284" t="s">
        <v>545</v>
      </c>
      <c r="AM79" s="108">
        <v>9.9137544179290008E-3</v>
      </c>
      <c r="AN79" s="116">
        <v>50.037999999999997</v>
      </c>
      <c r="AO79" s="116">
        <v>311.04199999999997</v>
      </c>
      <c r="AP79" s="243">
        <v>42.135553999999999</v>
      </c>
    </row>
    <row r="80" spans="8:42" s="251" customFormat="1" x14ac:dyDescent="0.2">
      <c r="AL80" s="284" t="s">
        <v>540</v>
      </c>
      <c r="AM80" s="108">
        <v>6.3865437000268062E-3</v>
      </c>
      <c r="AN80" s="116">
        <v>32.234999999999999</v>
      </c>
      <c r="AO80" s="116">
        <v>215.91200000000001</v>
      </c>
      <c r="AP80" s="243">
        <v>46.843216999999996</v>
      </c>
    </row>
    <row r="81" spans="24:42" s="251" customFormat="1" x14ac:dyDescent="0.2">
      <c r="AL81" s="284" t="s">
        <v>542</v>
      </c>
      <c r="AM81" s="108">
        <v>3.9105816519661579E-2</v>
      </c>
      <c r="AN81" s="116">
        <v>197.38</v>
      </c>
      <c r="AO81" s="116">
        <v>1439.104</v>
      </c>
      <c r="AP81" s="243">
        <v>234.56905399999999</v>
      </c>
    </row>
    <row r="82" spans="24:42" s="251" customFormat="1" x14ac:dyDescent="0.2">
      <c r="AL82" s="284" t="s">
        <v>594</v>
      </c>
      <c r="AM82" s="108">
        <v>1.1748783664079095E-3</v>
      </c>
      <c r="AN82" s="116">
        <v>5.93</v>
      </c>
      <c r="AO82" s="116">
        <v>15.843999999999999</v>
      </c>
      <c r="AP82" s="243">
        <v>3.887813</v>
      </c>
    </row>
    <row r="83" spans="24:42" s="251" customFormat="1" x14ac:dyDescent="0.2">
      <c r="AL83" s="284" t="s">
        <v>549</v>
      </c>
      <c r="AM83" s="108">
        <v>6.8055770465618361E-3</v>
      </c>
      <c r="AN83" s="116">
        <v>34.35</v>
      </c>
      <c r="AO83" s="116">
        <v>214.322</v>
      </c>
      <c r="AP83" s="243">
        <v>35.086497000000001</v>
      </c>
    </row>
    <row r="84" spans="24:42" s="251" customFormat="1" x14ac:dyDescent="0.2">
      <c r="AL84" s="284" t="s">
        <v>589</v>
      </c>
      <c r="AM84" s="108">
        <v>2.8048487408493718E-3</v>
      </c>
      <c r="AN84" s="116">
        <v>14.157</v>
      </c>
      <c r="AO84" s="116">
        <v>67.962000000000003</v>
      </c>
      <c r="AP84" s="243">
        <v>12.296550999999999</v>
      </c>
    </row>
    <row r="85" spans="24:42" s="251" customFormat="1" x14ac:dyDescent="0.2">
      <c r="AL85" s="284" t="s">
        <v>564</v>
      </c>
      <c r="AM85" s="108">
        <v>3.8545124145810926E-3</v>
      </c>
      <c r="AN85" s="116">
        <v>19.454999999999998</v>
      </c>
      <c r="AO85" s="116">
        <v>195.06200000000001</v>
      </c>
      <c r="AP85" s="243">
        <v>21.6328</v>
      </c>
    </row>
    <row r="86" spans="24:42" s="251" customFormat="1" x14ac:dyDescent="0.2">
      <c r="AL86" s="89" t="s">
        <v>758</v>
      </c>
      <c r="AM86" s="105">
        <v>2.7041618629727277E-2</v>
      </c>
      <c r="AN86" s="107">
        <v>136.488</v>
      </c>
      <c r="AO86" s="107">
        <v>929.298</v>
      </c>
      <c r="AP86" s="106">
        <v>194.525724</v>
      </c>
    </row>
    <row r="87" spans="24:42" s="251" customFormat="1" x14ac:dyDescent="0.2">
      <c r="AL87" s="284" t="s">
        <v>605</v>
      </c>
      <c r="AM87" s="108">
        <v>1.7894209830898747E-2</v>
      </c>
      <c r="AN87" s="116">
        <v>90.317999999999998</v>
      </c>
      <c r="AO87" s="116">
        <v>658.55200000000002</v>
      </c>
      <c r="AP87" s="243">
        <v>130.13956899999999</v>
      </c>
    </row>
    <row r="88" spans="24:42" s="251" customFormat="1" x14ac:dyDescent="0.2">
      <c r="AL88" s="284" t="s">
        <v>614</v>
      </c>
      <c r="AM88" s="108">
        <v>2.4262327951148836E-3</v>
      </c>
      <c r="AN88" s="116">
        <v>12.246</v>
      </c>
      <c r="AO88" s="116">
        <v>55.631</v>
      </c>
      <c r="AP88" s="243">
        <v>12.431568</v>
      </c>
    </row>
    <row r="89" spans="24:42" s="251" customFormat="1" x14ac:dyDescent="0.2">
      <c r="AL89" s="89" t="s">
        <v>760</v>
      </c>
      <c r="AM89" s="105">
        <v>1.4429804583848375E-2</v>
      </c>
      <c r="AN89" s="107">
        <v>72.831999999999994</v>
      </c>
      <c r="AO89" s="107">
        <v>490.411</v>
      </c>
      <c r="AP89" s="106">
        <v>99.172470000000004</v>
      </c>
    </row>
    <row r="90" spans="24:42" s="251" customFormat="1" x14ac:dyDescent="0.2">
      <c r="AL90" s="89" t="s">
        <v>761</v>
      </c>
      <c r="AM90" s="105">
        <v>4.2765176288220444E-3</v>
      </c>
      <c r="AN90" s="107">
        <v>21.585000000000001</v>
      </c>
      <c r="AO90" s="107">
        <v>139.17500000000001</v>
      </c>
      <c r="AP90" s="106">
        <v>30.471379000000002</v>
      </c>
    </row>
    <row r="91" spans="24:42" s="251" customFormat="1" x14ac:dyDescent="0.2">
      <c r="AL91" s="89" t="s">
        <v>763</v>
      </c>
      <c r="AM91" s="105">
        <v>7.1801116273135249E-2</v>
      </c>
      <c r="AN91" s="107">
        <v>362.404</v>
      </c>
      <c r="AO91" s="107">
        <v>2707.4940000000001</v>
      </c>
      <c r="AP91" s="106">
        <v>429.97629599999999</v>
      </c>
    </row>
    <row r="92" spans="24:42" s="251" customFormat="1" x14ac:dyDescent="0.2">
      <c r="AL92" s="284" t="s">
        <v>590</v>
      </c>
      <c r="AM92" s="108">
        <v>3.356823636095988E-3</v>
      </c>
      <c r="AN92" s="116">
        <v>16.943000000000001</v>
      </c>
      <c r="AO92" s="116">
        <v>79.733000000000004</v>
      </c>
      <c r="AP92" s="243">
        <v>27.201159999999998</v>
      </c>
    </row>
    <row r="93" spans="24:42" s="251" customFormat="1" x14ac:dyDescent="0.2">
      <c r="AL93" s="284" t="s">
        <v>576</v>
      </c>
      <c r="AM93" s="108">
        <v>2.2037389661981748E-2</v>
      </c>
      <c r="AN93" s="116">
        <v>111.23</v>
      </c>
      <c r="AO93" s="116">
        <v>574.92200000000003</v>
      </c>
      <c r="AP93" s="243">
        <v>116.24284800000001</v>
      </c>
    </row>
    <row r="94" spans="24:42" s="251" customFormat="1" x14ac:dyDescent="0.2">
      <c r="AL94" s="284" t="s">
        <v>764</v>
      </c>
      <c r="AM94" s="108">
        <v>1.073914114212046E-2</v>
      </c>
      <c r="AN94" s="116">
        <v>54.204000000000001</v>
      </c>
      <c r="AO94" s="116">
        <v>654.31700000000001</v>
      </c>
      <c r="AP94" s="243">
        <v>60.676052000000006</v>
      </c>
    </row>
    <row r="95" spans="24:42" s="251" customFormat="1" x14ac:dyDescent="0.2">
      <c r="AL95" s="284" t="s">
        <v>765</v>
      </c>
      <c r="AM95" s="108">
        <v>1.4692517689051898E-2</v>
      </c>
      <c r="AN95" s="116">
        <v>74.158000000000001</v>
      </c>
      <c r="AO95" s="116">
        <v>498.77600000000001</v>
      </c>
      <c r="AP95" s="243">
        <v>81.354578000000004</v>
      </c>
    </row>
    <row r="96" spans="24:42" s="251" customFormat="1" x14ac:dyDescent="0.2">
      <c r="X96" s="253"/>
      <c r="AL96" s="284" t="s">
        <v>122</v>
      </c>
      <c r="AM96" s="108">
        <v>1.6927758452932847E-3</v>
      </c>
      <c r="AN96" s="116">
        <v>8.5440000000000005</v>
      </c>
      <c r="AO96" s="116">
        <v>42.912999999999997</v>
      </c>
      <c r="AP96" s="243">
        <v>5.64541</v>
      </c>
    </row>
    <row r="97" spans="24:42" s="251" customFormat="1" x14ac:dyDescent="0.2">
      <c r="X97" s="253"/>
      <c r="AL97" s="89" t="s">
        <v>766</v>
      </c>
      <c r="AM97" s="105">
        <v>3.2588510640574199E-2</v>
      </c>
      <c r="AN97" s="107">
        <v>164.48500000000001</v>
      </c>
      <c r="AO97" s="107">
        <v>1149.567</v>
      </c>
      <c r="AP97" s="106">
        <v>195.10937100000001</v>
      </c>
    </row>
    <row r="98" spans="24:42" s="251" customFormat="1" x14ac:dyDescent="0.2">
      <c r="X98" s="253"/>
      <c r="AL98" s="284" t="s">
        <v>637</v>
      </c>
      <c r="AM98" s="108">
        <v>2.4643123266534332E-2</v>
      </c>
      <c r="AN98" s="116">
        <v>124.38200000000001</v>
      </c>
      <c r="AO98" s="116">
        <v>859.005</v>
      </c>
      <c r="AP98" s="243">
        <v>140.753311</v>
      </c>
    </row>
    <row r="99" spans="24:42" s="251" customFormat="1" x14ac:dyDescent="0.2">
      <c r="X99" s="253"/>
      <c r="AL99" s="89" t="s">
        <v>767</v>
      </c>
      <c r="AM99" s="105">
        <v>4.0048889205007553E-3</v>
      </c>
      <c r="AN99" s="107">
        <v>20.213999999999999</v>
      </c>
      <c r="AO99" s="107">
        <v>193.15600000000001</v>
      </c>
      <c r="AP99" s="106">
        <v>23.669191000000001</v>
      </c>
    </row>
    <row r="100" spans="24:42" s="251" customFormat="1" x14ac:dyDescent="0.2">
      <c r="X100" s="253"/>
      <c r="AL100" s="89" t="s">
        <v>768</v>
      </c>
      <c r="AM100" s="105">
        <v>5.7499696374182716E-3</v>
      </c>
      <c r="AN100" s="107">
        <v>29.021999999999998</v>
      </c>
      <c r="AO100" s="107">
        <v>238.73400000000001</v>
      </c>
      <c r="AP100" s="106">
        <v>56.436222000000001</v>
      </c>
    </row>
    <row r="101" spans="24:42" s="251" customFormat="1" x14ac:dyDescent="0.2">
      <c r="X101" s="253"/>
      <c r="AL101" s="89" t="s">
        <v>769</v>
      </c>
      <c r="AM101" s="105">
        <v>4.1528086824501903E-2</v>
      </c>
      <c r="AN101" s="107">
        <v>209.60599999999999</v>
      </c>
      <c r="AO101" s="107">
        <v>1506.97</v>
      </c>
      <c r="AP101" s="106">
        <v>237.262113</v>
      </c>
    </row>
    <row r="102" spans="24:42" s="251" customFormat="1" x14ac:dyDescent="0.2">
      <c r="X102" s="253"/>
      <c r="AL102" s="284" t="s">
        <v>618</v>
      </c>
      <c r="AM102" s="108">
        <v>3.1703686562264292E-2</v>
      </c>
      <c r="AN102" s="116">
        <v>160.01900000000001</v>
      </c>
      <c r="AO102" s="116">
        <v>1113.1110000000001</v>
      </c>
      <c r="AP102" s="243">
        <v>171.97756099999998</v>
      </c>
    </row>
    <row r="103" spans="24:42" s="251" customFormat="1" x14ac:dyDescent="0.2">
      <c r="X103" s="253"/>
      <c r="AL103" s="89" t="s">
        <v>815</v>
      </c>
      <c r="AM103" s="105">
        <v>8.8096065029220402E-3</v>
      </c>
      <c r="AN103" s="107">
        <v>44.465000000000003</v>
      </c>
      <c r="AO103" s="107">
        <v>419.34899999999999</v>
      </c>
      <c r="AP103" s="106">
        <v>66.642795000000007</v>
      </c>
    </row>
    <row r="104" spans="24:42" s="251" customFormat="1" x14ac:dyDescent="0.2">
      <c r="X104" s="253"/>
      <c r="AL104" s="89" t="s">
        <v>770</v>
      </c>
      <c r="AM104" s="105">
        <v>2.823076196112361E-3</v>
      </c>
      <c r="AN104" s="107">
        <v>14.249000000000001</v>
      </c>
      <c r="AO104" s="107">
        <v>90.626999999999995</v>
      </c>
      <c r="AP104" s="106">
        <v>14.860409999999998</v>
      </c>
    </row>
    <row r="105" spans="24:42" s="251" customFormat="1" x14ac:dyDescent="0.2">
      <c r="X105" s="253"/>
      <c r="AL105" s="89" t="s">
        <v>771</v>
      </c>
      <c r="AM105" s="105">
        <v>5.3604568434287353E-3</v>
      </c>
      <c r="AN105" s="107">
        <v>27.056000000000001</v>
      </c>
      <c r="AO105" s="107">
        <v>223.196</v>
      </c>
      <c r="AP105" s="106">
        <v>26.506580000000003</v>
      </c>
    </row>
    <row r="106" spans="24:42" s="251" customFormat="1" x14ac:dyDescent="0.2">
      <c r="X106" s="253"/>
      <c r="AL106" s="89" t="s">
        <v>817</v>
      </c>
      <c r="AM106" s="105">
        <v>7.3504194593142398E-3</v>
      </c>
      <c r="AN106" s="107">
        <v>37.1</v>
      </c>
      <c r="AO106" s="107">
        <v>256.55399999999997</v>
      </c>
      <c r="AP106" s="106">
        <v>39.428626999999999</v>
      </c>
    </row>
    <row r="107" spans="24:42" s="251" customFormat="1" x14ac:dyDescent="0.2">
      <c r="X107" s="253"/>
      <c r="AL107" s="89" t="s">
        <v>772</v>
      </c>
      <c r="AM107" s="105">
        <v>5.3568906021816279E-3</v>
      </c>
      <c r="AN107" s="107">
        <v>27.038</v>
      </c>
      <c r="AO107" s="107">
        <v>113.462</v>
      </c>
      <c r="AP107" s="106">
        <v>73.682575999999997</v>
      </c>
    </row>
    <row r="108" spans="24:42" s="251" customFormat="1" x14ac:dyDescent="0.2">
      <c r="X108" s="253"/>
      <c r="AL108" s="89" t="s">
        <v>773</v>
      </c>
      <c r="AM108" s="105">
        <v>4.4284791308515335E-3</v>
      </c>
      <c r="AN108" s="107">
        <v>22.352</v>
      </c>
      <c r="AO108" s="107">
        <v>143.02699999999999</v>
      </c>
      <c r="AP108" s="106">
        <v>21.244171000000001</v>
      </c>
    </row>
    <row r="109" spans="24:42" s="251" customFormat="1" x14ac:dyDescent="0.2">
      <c r="X109" s="253"/>
      <c r="AL109" s="89" t="s">
        <v>774</v>
      </c>
      <c r="AM109" s="105">
        <v>2.4520880441564065E-2</v>
      </c>
      <c r="AN109" s="107">
        <v>123.765</v>
      </c>
      <c r="AO109" s="107">
        <v>1410.162</v>
      </c>
      <c r="AP109" s="106">
        <v>143.234015</v>
      </c>
    </row>
    <row r="110" spans="24:42" s="251" customFormat="1" x14ac:dyDescent="0.2">
      <c r="X110" s="253"/>
      <c r="AL110" s="89" t="s">
        <v>1105</v>
      </c>
      <c r="AM110" s="105">
        <v>6.9113755368926666E-3</v>
      </c>
      <c r="AN110" s="107">
        <v>34.884</v>
      </c>
      <c r="AO110" s="107">
        <v>502.45600000000002</v>
      </c>
      <c r="AP110" s="106">
        <v>37.392296000000002</v>
      </c>
    </row>
    <row r="111" spans="24:42" s="251" customFormat="1" x14ac:dyDescent="0.2">
      <c r="X111" s="253"/>
      <c r="AL111" s="89" t="s">
        <v>775</v>
      </c>
      <c r="AM111" s="105">
        <v>4.7543939559343343E-2</v>
      </c>
      <c r="AN111" s="107">
        <v>239.97</v>
      </c>
      <c r="AO111" s="107">
        <v>1544.3789999999999</v>
      </c>
      <c r="AP111" s="106">
        <v>315.11047400000001</v>
      </c>
    </row>
    <row r="112" spans="24:42" s="251" customFormat="1" x14ac:dyDescent="0.2">
      <c r="X112" s="253"/>
      <c r="AL112" s="284" t="s">
        <v>626</v>
      </c>
      <c r="AM112" s="108">
        <v>3.6034688432361579E-2</v>
      </c>
      <c r="AN112" s="116">
        <v>181.87899999999999</v>
      </c>
      <c r="AO112" s="116">
        <v>1217.5050000000001</v>
      </c>
      <c r="AP112" s="243">
        <v>218.590587</v>
      </c>
    </row>
    <row r="113" spans="24:42" s="251" customFormat="1" x14ac:dyDescent="0.2">
      <c r="X113" s="253"/>
      <c r="AL113" s="89" t="s">
        <v>776</v>
      </c>
      <c r="AM113" s="105">
        <v>1.7900153566310591E-2</v>
      </c>
      <c r="AN113" s="107">
        <v>90.347999999999999</v>
      </c>
      <c r="AO113" s="107">
        <v>918.15599999999995</v>
      </c>
      <c r="AP113" s="106">
        <v>101.457137</v>
      </c>
    </row>
    <row r="114" spans="24:42" s="251" customFormat="1" x14ac:dyDescent="0.2">
      <c r="X114" s="253"/>
      <c r="AL114" s="284" t="s">
        <v>602</v>
      </c>
      <c r="AM114" s="108">
        <v>6.7582252877808092E-3</v>
      </c>
      <c r="AN114" s="116">
        <v>34.110999999999997</v>
      </c>
      <c r="AO114" s="116">
        <v>385.83100000000002</v>
      </c>
      <c r="AP114" s="243">
        <v>40.985081999999998</v>
      </c>
    </row>
    <row r="115" spans="24:42" s="251" customFormat="1" x14ac:dyDescent="0.2">
      <c r="X115" s="253"/>
      <c r="AL115" s="89" t="s">
        <v>818</v>
      </c>
      <c r="AM115" s="105">
        <v>1.5338601728319383E-2</v>
      </c>
      <c r="AN115" s="107">
        <v>77.418999999999997</v>
      </c>
      <c r="AO115" s="107">
        <v>705.45600000000002</v>
      </c>
      <c r="AP115" s="106">
        <v>110.38349599999999</v>
      </c>
    </row>
    <row r="116" spans="24:42" s="251" customFormat="1" x14ac:dyDescent="0.2">
      <c r="X116" s="253"/>
      <c r="AL116" s="284" t="s">
        <v>571</v>
      </c>
      <c r="AM116" s="108">
        <v>8.3725438256377488E-3</v>
      </c>
      <c r="AN116" s="116">
        <v>42.259</v>
      </c>
      <c r="AO116" s="116">
        <v>304.44499999999999</v>
      </c>
      <c r="AP116" s="243">
        <v>62.763010999999992</v>
      </c>
    </row>
    <row r="117" spans="24:42" s="251" customFormat="1" x14ac:dyDescent="0.2">
      <c r="X117" s="253"/>
      <c r="AL117" s="284" t="s">
        <v>777</v>
      </c>
      <c r="AM117" s="108">
        <v>2.1155735575891497E-3</v>
      </c>
      <c r="AN117" s="116">
        <v>10.678000000000001</v>
      </c>
      <c r="AO117" s="116">
        <v>57.738999999999997</v>
      </c>
      <c r="AP117" s="243">
        <v>9.5065849999999994</v>
      </c>
    </row>
    <row r="118" spans="24:42" s="251" customFormat="1" x14ac:dyDescent="0.2">
      <c r="X118" s="253"/>
      <c r="AL118" s="89" t="s">
        <v>778</v>
      </c>
      <c r="AM118" s="105">
        <v>1.2289663586556934E-3</v>
      </c>
      <c r="AN118" s="107">
        <v>6.2030000000000003</v>
      </c>
      <c r="AO118" s="107">
        <v>66.748000000000005</v>
      </c>
      <c r="AP118" s="106">
        <v>5.8920119999999994</v>
      </c>
    </row>
    <row r="119" spans="24:42" s="251" customFormat="1" x14ac:dyDescent="0.2">
      <c r="X119" s="253"/>
      <c r="AL119" s="89" t="s">
        <v>780</v>
      </c>
      <c r="AM119" s="105">
        <v>7.8502876074503531E-3</v>
      </c>
      <c r="AN119" s="107">
        <v>39.622999999999998</v>
      </c>
      <c r="AO119" s="107">
        <v>417.16300000000001</v>
      </c>
      <c r="AP119" s="106">
        <v>60.912739000000002</v>
      </c>
    </row>
    <row r="120" spans="24:42" s="251" customFormat="1" x14ac:dyDescent="0.2">
      <c r="X120" s="253"/>
      <c r="AL120" s="89" t="s">
        <v>781</v>
      </c>
      <c r="AM120" s="105">
        <v>2.2397976276966975E-3</v>
      </c>
      <c r="AN120" s="107">
        <v>11.305</v>
      </c>
      <c r="AO120" s="107">
        <v>112.181</v>
      </c>
      <c r="AP120" s="106">
        <v>13.854049</v>
      </c>
    </row>
    <row r="121" spans="24:42" s="251" customFormat="1" x14ac:dyDescent="0.2">
      <c r="X121" s="253"/>
      <c r="AL121" s="89" t="s">
        <v>782</v>
      </c>
      <c r="AM121" s="105">
        <v>3.032097558095556E-3</v>
      </c>
      <c r="AN121" s="107">
        <v>15.304</v>
      </c>
      <c r="AO121" s="107">
        <v>187.727</v>
      </c>
      <c r="AP121" s="106">
        <v>20.669535</v>
      </c>
    </row>
    <row r="122" spans="24:42" s="251" customFormat="1" x14ac:dyDescent="0.2">
      <c r="X122" s="253"/>
      <c r="AL122" s="89" t="s">
        <v>819</v>
      </c>
      <c r="AM122" s="105">
        <v>5.9631516141897571E-3</v>
      </c>
      <c r="AN122" s="107">
        <v>30.097999999999999</v>
      </c>
      <c r="AO122" s="107">
        <v>209.458</v>
      </c>
      <c r="AP122" s="106">
        <v>36.288111999999998</v>
      </c>
    </row>
    <row r="123" spans="24:42" s="251" customFormat="1" x14ac:dyDescent="0.2">
      <c r="X123" s="253"/>
      <c r="AL123" s="89" t="s">
        <v>783</v>
      </c>
      <c r="AM123" s="105">
        <v>8.367590712794545E-3</v>
      </c>
      <c r="AN123" s="107">
        <v>42.234000000000002</v>
      </c>
      <c r="AO123" s="107">
        <v>357.327</v>
      </c>
      <c r="AP123" s="106">
        <v>39.257236999999996</v>
      </c>
    </row>
    <row r="124" spans="24:42" s="251" customFormat="1" x14ac:dyDescent="0.2">
      <c r="X124" s="253"/>
      <c r="AL124" s="89" t="s">
        <v>784</v>
      </c>
      <c r="AM124" s="105">
        <v>4.5666709791769157E-2</v>
      </c>
      <c r="AN124" s="107">
        <v>230.495</v>
      </c>
      <c r="AO124" s="107">
        <v>1585.393</v>
      </c>
      <c r="AP124" s="106">
        <v>296.50957199999999</v>
      </c>
    </row>
    <row r="125" spans="24:42" s="251" customFormat="1" x14ac:dyDescent="0.2">
      <c r="X125" s="253"/>
      <c r="AL125" s="284" t="s">
        <v>785</v>
      </c>
      <c r="AM125" s="108">
        <v>1.570116958844189E-2</v>
      </c>
      <c r="AN125" s="116">
        <v>79.248999999999995</v>
      </c>
      <c r="AO125" s="116">
        <v>633.62699999999995</v>
      </c>
      <c r="AP125" s="243">
        <v>96.198599999999999</v>
      </c>
    </row>
    <row r="126" spans="24:42" s="251" customFormat="1" x14ac:dyDescent="0.2">
      <c r="X126" s="253"/>
      <c r="AL126" s="284" t="s">
        <v>786</v>
      </c>
      <c r="AM126" s="108">
        <v>5.5441182676547272E-3</v>
      </c>
      <c r="AN126" s="116">
        <v>27.983000000000001</v>
      </c>
      <c r="AO126" s="116">
        <v>127.611</v>
      </c>
      <c r="AP126" s="243">
        <v>33.620452</v>
      </c>
    </row>
    <row r="127" spans="24:42" s="251" customFormat="1" x14ac:dyDescent="0.2">
      <c r="X127" s="253"/>
      <c r="AL127" s="89" t="s">
        <v>787</v>
      </c>
      <c r="AM127" s="105">
        <v>3.4067510135554809E-3</v>
      </c>
      <c r="AN127" s="107">
        <v>17.195</v>
      </c>
      <c r="AO127" s="107">
        <v>141.29599999999999</v>
      </c>
      <c r="AP127" s="106">
        <v>22.310515000000002</v>
      </c>
    </row>
    <row r="128" spans="24:42" s="251" customFormat="1" x14ac:dyDescent="0.2">
      <c r="X128" s="253"/>
      <c r="AL128" s="89" t="s">
        <v>788</v>
      </c>
      <c r="AM128" s="105">
        <v>0.13224771666451041</v>
      </c>
      <c r="AN128" s="107">
        <v>667.49800000000005</v>
      </c>
      <c r="AO128" s="107">
        <v>5269.34</v>
      </c>
      <c r="AP128" s="106">
        <v>812.61532299999999</v>
      </c>
    </row>
    <row r="129" spans="24:42" s="251" customFormat="1" x14ac:dyDescent="0.2">
      <c r="X129" s="253"/>
      <c r="AL129" s="284" t="s">
        <v>789</v>
      </c>
      <c r="AM129" s="108">
        <v>0.10857480914170281</v>
      </c>
      <c r="AN129" s="116">
        <v>548.01300000000003</v>
      </c>
      <c r="AO129" s="116">
        <v>4334.96</v>
      </c>
      <c r="AP129" s="243">
        <v>665.09234100000003</v>
      </c>
    </row>
    <row r="130" spans="24:42" s="251" customFormat="1" x14ac:dyDescent="0.2">
      <c r="X130" s="253"/>
      <c r="AL130" s="284" t="s">
        <v>790</v>
      </c>
      <c r="AM130" s="108">
        <v>3.114715480320193E-3</v>
      </c>
      <c r="AN130" s="116">
        <v>15.721</v>
      </c>
      <c r="AO130" s="116">
        <v>140.62799999999999</v>
      </c>
      <c r="AP130" s="243">
        <v>29.613605</v>
      </c>
    </row>
    <row r="131" spans="24:42" s="251" customFormat="1" x14ac:dyDescent="0.2">
      <c r="X131" s="253"/>
      <c r="AL131" s="89" t="s">
        <v>791</v>
      </c>
      <c r="AM131" s="105">
        <v>2.1511567202547249E-2</v>
      </c>
      <c r="AN131" s="107">
        <v>108.57599999999999</v>
      </c>
      <c r="AO131" s="107">
        <v>755.52099999999996</v>
      </c>
      <c r="AP131" s="106">
        <v>122.34345</v>
      </c>
    </row>
    <row r="132" spans="24:42" s="251" customFormat="1" x14ac:dyDescent="0.2">
      <c r="X132" s="253"/>
      <c r="AL132" s="284" t="s">
        <v>622</v>
      </c>
      <c r="AM132" s="108">
        <v>8.0454402534725772E-3</v>
      </c>
      <c r="AN132" s="116">
        <v>40.607999999999997</v>
      </c>
      <c r="AO132" s="116">
        <v>296.82299999999998</v>
      </c>
      <c r="AP132" s="243">
        <v>50.132110999999995</v>
      </c>
    </row>
    <row r="133" spans="24:42" s="251" customFormat="1" x14ac:dyDescent="0.2">
      <c r="X133" s="253"/>
      <c r="AL133" s="284" t="s">
        <v>552</v>
      </c>
      <c r="AM133" s="108">
        <v>5.3923548901389663E-3</v>
      </c>
      <c r="AN133" s="116">
        <v>27.216999999999999</v>
      </c>
      <c r="AO133" s="116">
        <v>188.548</v>
      </c>
      <c r="AP133" s="243">
        <v>29.658344</v>
      </c>
    </row>
    <row r="134" spans="24:42" s="251" customFormat="1" x14ac:dyDescent="0.2">
      <c r="X134" s="253"/>
      <c r="AL134" s="284" t="s">
        <v>792</v>
      </c>
      <c r="AM134" s="108">
        <v>8.7551222616467992E-4</v>
      </c>
      <c r="AN134" s="116">
        <v>4.4189999999999996</v>
      </c>
      <c r="AO134" s="116">
        <v>37.447000000000003</v>
      </c>
      <c r="AP134" s="243">
        <v>6.8228120000000008</v>
      </c>
    </row>
    <row r="135" spans="24:42" s="251" customFormat="1" x14ac:dyDescent="0.2">
      <c r="X135" s="253"/>
      <c r="AL135" s="284" t="s">
        <v>793</v>
      </c>
      <c r="AM135" s="108">
        <v>2.3081505849329082E-3</v>
      </c>
      <c r="AN135" s="116">
        <v>11.65</v>
      </c>
      <c r="AO135" s="116">
        <v>70.798000000000002</v>
      </c>
      <c r="AP135" s="243">
        <v>7.0692620000000002</v>
      </c>
    </row>
    <row r="136" spans="24:42" s="251" customFormat="1" x14ac:dyDescent="0.2">
      <c r="X136" s="253"/>
      <c r="AL136" s="89" t="s">
        <v>794</v>
      </c>
      <c r="AM136" s="105">
        <v>8.4995416389374904E-4</v>
      </c>
      <c r="AN136" s="107">
        <v>4.29</v>
      </c>
      <c r="AO136" s="107">
        <v>19.145</v>
      </c>
      <c r="AP136" s="106">
        <v>3.6313420000000001</v>
      </c>
    </row>
    <row r="137" spans="24:42" s="251" customFormat="1" x14ac:dyDescent="0.2">
      <c r="X137" s="253"/>
      <c r="AL137" s="89" t="s">
        <v>795</v>
      </c>
      <c r="AM137" s="105">
        <v>1.3668610202104836E-2</v>
      </c>
      <c r="AN137" s="107">
        <v>68.989999999999995</v>
      </c>
      <c r="AO137" s="107">
        <v>782.96100000000001</v>
      </c>
      <c r="AP137" s="106">
        <v>124.99049399999998</v>
      </c>
    </row>
    <row r="138" spans="24:42" s="251" customFormat="1" x14ac:dyDescent="0.2">
      <c r="X138" s="253"/>
      <c r="AL138" s="284" t="s">
        <v>612</v>
      </c>
      <c r="AM138" s="108">
        <v>4.2860276054809956E-3</v>
      </c>
      <c r="AN138" s="116">
        <v>21.632999999999999</v>
      </c>
      <c r="AO138" s="116">
        <v>125.973</v>
      </c>
      <c r="AP138" s="243">
        <v>32.666869000000005</v>
      </c>
    </row>
    <row r="139" spans="24:42" s="251" customFormat="1" x14ac:dyDescent="0.2">
      <c r="X139" s="253"/>
      <c r="AL139" s="284" t="s">
        <v>796</v>
      </c>
      <c r="AM139" s="108">
        <v>2.1458866081895561E-3</v>
      </c>
      <c r="AN139" s="116">
        <v>10.831</v>
      </c>
      <c r="AO139" s="116">
        <v>91.619</v>
      </c>
      <c r="AP139" s="243">
        <v>17.752500000000001</v>
      </c>
    </row>
    <row r="140" spans="24:42" s="251" customFormat="1" x14ac:dyDescent="0.2">
      <c r="X140" s="253"/>
      <c r="AL140" s="284" t="s">
        <v>797</v>
      </c>
      <c r="AM140" s="108">
        <v>2.9106472311802019E-3</v>
      </c>
      <c r="AN140" s="116">
        <v>14.691000000000001</v>
      </c>
      <c r="AO140" s="116">
        <v>88.796999999999997</v>
      </c>
      <c r="AP140" s="243">
        <v>22.968133000000002</v>
      </c>
    </row>
    <row r="141" spans="24:42" s="251" customFormat="1" x14ac:dyDescent="0.2">
      <c r="X141" s="253"/>
      <c r="AL141" s="284" t="s">
        <v>60</v>
      </c>
      <c r="AM141" s="108">
        <v>2.17540716073505E-4</v>
      </c>
      <c r="AN141" s="116">
        <v>1.0980000000000001</v>
      </c>
      <c r="AO141" s="116">
        <v>3.2930000000000001</v>
      </c>
      <c r="AP141" s="243">
        <v>0.989147</v>
      </c>
    </row>
    <row r="142" spans="24:42" s="251" customFormat="1" x14ac:dyDescent="0.2">
      <c r="X142" s="253"/>
      <c r="AL142" s="89" t="s">
        <v>798</v>
      </c>
      <c r="AM142" s="105">
        <v>4.8084819481821186E-3</v>
      </c>
      <c r="AN142" s="107">
        <v>24.27</v>
      </c>
      <c r="AO142" s="107">
        <v>216.18799999999999</v>
      </c>
      <c r="AP142" s="106">
        <v>25.684834000000002</v>
      </c>
    </row>
    <row r="143" spans="24:42" s="251" customFormat="1" x14ac:dyDescent="0.2">
      <c r="X143" s="253"/>
      <c r="AL143" s="89" t="s">
        <v>799</v>
      </c>
      <c r="AM143" s="105">
        <v>1.0704073103190577E-2</v>
      </c>
      <c r="AN143" s="107">
        <v>54.027000000000001</v>
      </c>
      <c r="AO143" s="107">
        <v>489.63200000000001</v>
      </c>
      <c r="AP143" s="106">
        <v>74.272154999999998</v>
      </c>
    </row>
    <row r="144" spans="24:42" s="251" customFormat="1" x14ac:dyDescent="0.2">
      <c r="X144" s="253"/>
      <c r="AL144" s="89" t="s">
        <v>800</v>
      </c>
      <c r="AM144" s="105">
        <v>3.4558462680573158E-2</v>
      </c>
      <c r="AN144" s="107">
        <v>174.428</v>
      </c>
      <c r="AO144" s="107">
        <v>1352.962</v>
      </c>
      <c r="AP144" s="106">
        <v>186.36745999999999</v>
      </c>
    </row>
    <row r="145" spans="24:42" s="251" customFormat="1" x14ac:dyDescent="0.2">
      <c r="X145" s="253"/>
      <c r="AL145" s="284" t="s">
        <v>559</v>
      </c>
      <c r="AM145" s="108">
        <v>1.8055879434100915E-2</v>
      </c>
      <c r="AN145" s="116">
        <v>91.134</v>
      </c>
      <c r="AO145" s="116">
        <v>589.30200000000002</v>
      </c>
      <c r="AP145" s="243">
        <v>82.114225000000005</v>
      </c>
    </row>
    <row r="146" spans="24:42" s="251" customFormat="1" x14ac:dyDescent="0.2">
      <c r="X146" s="253"/>
      <c r="AL146" s="284" t="s">
        <v>820</v>
      </c>
      <c r="AM146" s="108">
        <v>5.331134415396969E-3</v>
      </c>
      <c r="AN146" s="116">
        <v>26.908000000000001</v>
      </c>
      <c r="AO146" s="116">
        <v>180.57900000000001</v>
      </c>
      <c r="AP146" s="243">
        <v>31.048252000000002</v>
      </c>
    </row>
    <row r="147" spans="24:42" s="251" customFormat="1" x14ac:dyDescent="0.2">
      <c r="X147" s="253"/>
      <c r="AL147" s="89" t="s">
        <v>802</v>
      </c>
      <c r="AM147" s="105">
        <v>2.9245159471411723E-3</v>
      </c>
      <c r="AN147" s="107">
        <v>14.760999999999999</v>
      </c>
      <c r="AO147" s="107">
        <v>81.483999999999995</v>
      </c>
      <c r="AP147" s="106">
        <v>17.964075000000001</v>
      </c>
    </row>
    <row r="148" spans="24:42" s="251" customFormat="1" x14ac:dyDescent="0.2">
      <c r="X148" s="253"/>
      <c r="AL148" s="89" t="s">
        <v>803</v>
      </c>
      <c r="AM148" s="105">
        <v>6.3871380735679908E-3</v>
      </c>
      <c r="AN148" s="107">
        <v>32.238</v>
      </c>
      <c r="AO148" s="107">
        <v>235.81299999999999</v>
      </c>
      <c r="AP148" s="106">
        <v>37.419085000000003</v>
      </c>
    </row>
    <row r="149" spans="24:42" s="251" customFormat="1" x14ac:dyDescent="0.2">
      <c r="X149" s="253"/>
      <c r="AL149" s="89" t="s">
        <v>804</v>
      </c>
      <c r="AM149" s="105">
        <v>2.3339067717175672E-3</v>
      </c>
      <c r="AN149" s="107">
        <v>11.78</v>
      </c>
      <c r="AO149" s="107">
        <v>40.860999999999997</v>
      </c>
      <c r="AP149" s="106">
        <v>6.9724819999999994</v>
      </c>
    </row>
    <row r="150" spans="24:42" s="251" customFormat="1" x14ac:dyDescent="0.2">
      <c r="X150" s="253"/>
      <c r="AL150" s="89" t="s">
        <v>805</v>
      </c>
      <c r="AM150" s="105">
        <v>1.2730292505088333E-2</v>
      </c>
      <c r="AN150" s="107">
        <v>64.254000000000005</v>
      </c>
      <c r="AO150" s="107">
        <v>438.476</v>
      </c>
      <c r="AP150" s="106">
        <v>74.552503000000002</v>
      </c>
    </row>
    <row r="151" spans="24:42" s="251" customFormat="1" x14ac:dyDescent="0.2">
      <c r="X151" s="253"/>
      <c r="AL151" s="89" t="s">
        <v>806</v>
      </c>
      <c r="AM151" s="105">
        <v>7.0342325478554901E-2</v>
      </c>
      <c r="AN151" s="107">
        <v>355.041</v>
      </c>
      <c r="AO151" s="107">
        <v>2202.473</v>
      </c>
      <c r="AP151" s="106">
        <v>423.609464</v>
      </c>
    </row>
    <row r="152" spans="24:42" s="251" customFormat="1" x14ac:dyDescent="0.2">
      <c r="X152" s="253"/>
      <c r="AL152" s="284" t="s">
        <v>593</v>
      </c>
      <c r="AM152" s="108">
        <v>2.5617895874076813E-2</v>
      </c>
      <c r="AN152" s="116">
        <v>129.30199999999999</v>
      </c>
      <c r="AO152" s="116">
        <v>809.87099999999998</v>
      </c>
      <c r="AP152" s="243">
        <v>148.31362899999999</v>
      </c>
    </row>
    <row r="153" spans="24:42" s="251" customFormat="1" x14ac:dyDescent="0.2">
      <c r="X153" s="253"/>
      <c r="AL153" s="284" t="s">
        <v>547</v>
      </c>
      <c r="AM153" s="108">
        <v>2.7852344139902853E-3</v>
      </c>
      <c r="AN153" s="116">
        <v>14.058</v>
      </c>
      <c r="AO153" s="116">
        <v>118.833</v>
      </c>
      <c r="AP153" s="243">
        <v>16.143803999999999</v>
      </c>
    </row>
    <row r="154" spans="24:42" s="251" customFormat="1" x14ac:dyDescent="0.2">
      <c r="X154" s="253"/>
      <c r="AL154" s="284" t="s">
        <v>609</v>
      </c>
      <c r="AM154" s="108">
        <v>1.7483695838454025E-2</v>
      </c>
      <c r="AN154" s="116">
        <v>88.245999999999995</v>
      </c>
      <c r="AO154" s="116">
        <v>507.59500000000003</v>
      </c>
      <c r="AP154" s="243">
        <v>98.545376000000005</v>
      </c>
    </row>
    <row r="155" spans="24:42" s="251" customFormat="1" x14ac:dyDescent="0.2">
      <c r="X155" s="253"/>
      <c r="AL155" s="284" t="s">
        <v>633</v>
      </c>
      <c r="AM155" s="108">
        <v>1.3507336847930124E-2</v>
      </c>
      <c r="AN155" s="116">
        <v>68.176000000000002</v>
      </c>
      <c r="AO155" s="116">
        <v>430.60899999999998</v>
      </c>
      <c r="AP155" s="243">
        <v>96.553584000000001</v>
      </c>
    </row>
    <row r="156" spans="24:42" s="251" customFormat="1" x14ac:dyDescent="0.2">
      <c r="X156" s="253"/>
      <c r="AL156" s="284" t="s">
        <v>596</v>
      </c>
      <c r="AM156" s="108">
        <v>2.6792377991457267E-3</v>
      </c>
      <c r="AN156" s="116">
        <v>13.523</v>
      </c>
      <c r="AO156" s="116">
        <v>100.054</v>
      </c>
      <c r="AP156" s="243">
        <v>15.406406999999998</v>
      </c>
    </row>
    <row r="157" spans="24:42" s="251" customFormat="1" x14ac:dyDescent="0.2">
      <c r="X157" s="253"/>
      <c r="AL157" s="284" t="s">
        <v>599</v>
      </c>
      <c r="AM157" s="108">
        <v>1.3803334871439975E-3</v>
      </c>
      <c r="AN157" s="116">
        <v>6.9669999999999996</v>
      </c>
      <c r="AO157" s="116">
        <v>35.241</v>
      </c>
      <c r="AP157" s="243">
        <v>10.738106999999999</v>
      </c>
    </row>
    <row r="158" spans="24:42" s="251" customFormat="1" x14ac:dyDescent="0.2">
      <c r="X158" s="253"/>
      <c r="AL158" s="284" t="s">
        <v>807</v>
      </c>
      <c r="AM158" s="108">
        <v>1.5396255961814273E-3</v>
      </c>
      <c r="AN158" s="116">
        <v>7.7709999999999999</v>
      </c>
      <c r="AO158" s="116">
        <v>40.406999999999996</v>
      </c>
      <c r="AP158" s="243">
        <v>6.7854219999999996</v>
      </c>
    </row>
    <row r="159" spans="24:42" s="251" customFormat="1" x14ac:dyDescent="0.2">
      <c r="X159" s="253"/>
      <c r="AL159" s="284" t="s">
        <v>808</v>
      </c>
      <c r="AM159" s="108">
        <v>1.5414087168049806E-4</v>
      </c>
      <c r="AN159" s="116">
        <v>0.77800000000000002</v>
      </c>
      <c r="AO159" s="116">
        <v>0.77800000000000002</v>
      </c>
      <c r="AP159" s="243">
        <v>8.9414999999999994E-2</v>
      </c>
    </row>
    <row r="160" spans="24:42" s="251" customFormat="1" x14ac:dyDescent="0.2">
      <c r="X160" s="253"/>
      <c r="AL160" s="89" t="s">
        <v>809</v>
      </c>
      <c r="AM160" s="105">
        <v>1.1623172722375449E-2</v>
      </c>
      <c r="AN160" s="107">
        <v>58.665999999999997</v>
      </c>
      <c r="AO160" s="107">
        <v>531.28200000000004</v>
      </c>
      <c r="AP160" s="106">
        <v>83.910283000000007</v>
      </c>
    </row>
    <row r="161" spans="24:42" s="251" customFormat="1" x14ac:dyDescent="0.2">
      <c r="X161" s="253"/>
      <c r="AL161" s="89" t="s">
        <v>810</v>
      </c>
      <c r="AM161" s="105">
        <v>3.8761079865774605E-3</v>
      </c>
      <c r="AN161" s="107">
        <v>19.564</v>
      </c>
      <c r="AO161" s="107">
        <v>358.02199999999999</v>
      </c>
      <c r="AP161" s="106">
        <v>19.824679</v>
      </c>
    </row>
    <row r="162" spans="24:42" s="251" customFormat="1" x14ac:dyDescent="0.2">
      <c r="X162" s="253"/>
      <c r="AL162" s="89" t="s">
        <v>811</v>
      </c>
      <c r="AM162" s="105">
        <v>2.8015796863728574E-2</v>
      </c>
      <c r="AN162" s="107">
        <v>141.405</v>
      </c>
      <c r="AO162" s="107">
        <v>950.11</v>
      </c>
      <c r="AP162" s="106">
        <v>180.531409</v>
      </c>
    </row>
    <row r="163" spans="24:42" s="251" customFormat="1" x14ac:dyDescent="0.2">
      <c r="X163" s="253"/>
      <c r="AL163" s="89" t="s">
        <v>1104</v>
      </c>
      <c r="AM163" s="105">
        <v>2.618611697944914E-3</v>
      </c>
      <c r="AN163" s="107">
        <v>13.217000000000001</v>
      </c>
      <c r="AO163" s="107">
        <v>62.002000000000002</v>
      </c>
      <c r="AP163" s="106">
        <v>15.772309000000002</v>
      </c>
    </row>
    <row r="164" spans="24:42" s="251" customFormat="1" x14ac:dyDescent="0.2">
      <c r="X164" s="253"/>
      <c r="AL164" s="89" t="s">
        <v>812</v>
      </c>
      <c r="AM164" s="105">
        <v>4.1478753820583594E-2</v>
      </c>
      <c r="AN164" s="107">
        <v>209.357</v>
      </c>
      <c r="AO164" s="107">
        <v>1472.29</v>
      </c>
      <c r="AP164" s="106">
        <v>235.60250600000001</v>
      </c>
    </row>
    <row r="165" spans="24:42" s="251" customFormat="1" x14ac:dyDescent="0.2">
      <c r="X165" s="253"/>
      <c r="AL165" s="284" t="s">
        <v>539</v>
      </c>
      <c r="AM165" s="108">
        <v>2.427441354648625E-2</v>
      </c>
      <c r="AN165" s="116">
        <v>122.521</v>
      </c>
      <c r="AO165" s="116">
        <v>819.96</v>
      </c>
      <c r="AP165" s="243">
        <v>139.20010400000001</v>
      </c>
    </row>
    <row r="166" spans="24:42" s="251" customFormat="1" x14ac:dyDescent="0.2">
      <c r="X166" s="253"/>
      <c r="AL166" s="89" t="s">
        <v>813</v>
      </c>
      <c r="AM166" s="105">
        <v>2.6879552777497651E-3</v>
      </c>
      <c r="AN166" s="107">
        <v>13.567</v>
      </c>
      <c r="AO166" s="107">
        <v>119.715</v>
      </c>
      <c r="AP166" s="106">
        <v>17.714769999999998</v>
      </c>
    </row>
    <row r="167" spans="24:42" s="251" customFormat="1" x14ac:dyDescent="0.2">
      <c r="X167" s="253"/>
      <c r="AL167" s="89" t="s">
        <v>814</v>
      </c>
      <c r="AM167" s="105">
        <v>6.9076111711318319E-3</v>
      </c>
      <c r="AN167" s="107">
        <v>34.865000000000002</v>
      </c>
      <c r="AO167" s="107">
        <v>390.392</v>
      </c>
      <c r="AP167" s="106">
        <v>36.187617000000003</v>
      </c>
    </row>
    <row r="168" spans="24:42" s="251" customFormat="1" x14ac:dyDescent="0.2">
      <c r="AL168" s="89" t="s">
        <v>821</v>
      </c>
      <c r="AM168" s="105">
        <v>8.7630472421959245E-4</v>
      </c>
      <c r="AN168" s="107">
        <v>4.423</v>
      </c>
      <c r="AO168" s="107">
        <v>33.116</v>
      </c>
      <c r="AP168" s="106">
        <v>6.3357130000000002</v>
      </c>
    </row>
    <row r="169" spans="24:42" s="251" customFormat="1" x14ac:dyDescent="0.2">
      <c r="AL169" s="89" t="s">
        <v>823</v>
      </c>
      <c r="AM169" s="105">
        <v>0.19234423104012793</v>
      </c>
      <c r="AN169" s="107">
        <v>970.82500000000005</v>
      </c>
      <c r="AO169" s="107">
        <v>7345.1440000000002</v>
      </c>
      <c r="AP169" s="106">
        <v>1208.2973649999999</v>
      </c>
    </row>
    <row r="170" spans="24:42" s="251" customFormat="1" x14ac:dyDescent="0.2">
      <c r="AL170" s="359" t="s">
        <v>324</v>
      </c>
      <c r="AM170" s="368"/>
      <c r="AN170" s="368">
        <v>5047.3310000000001</v>
      </c>
      <c r="AO170" s="368">
        <v>38199.571000000004</v>
      </c>
      <c r="AP170" s="369">
        <v>6175.9092199999996</v>
      </c>
    </row>
    <row r="171" spans="24:42" s="251" customFormat="1" x14ac:dyDescent="0.2">
      <c r="AL171" s="359" t="s">
        <v>105</v>
      </c>
      <c r="AM171" s="368"/>
      <c r="AN171" s="368">
        <v>74.462635173807854</v>
      </c>
      <c r="AO171" s="368">
        <v>518.80574432529511</v>
      </c>
      <c r="AP171" s="369">
        <v>81.789704968927381</v>
      </c>
    </row>
    <row r="172" spans="24:42" s="251" customFormat="1" ht="17.25" thickBot="1" x14ac:dyDescent="0.25">
      <c r="AL172" s="360" t="s">
        <v>336</v>
      </c>
      <c r="AM172" s="365"/>
      <c r="AN172" s="365">
        <v>5121.7936351738081</v>
      </c>
      <c r="AO172" s="365">
        <v>38718.376744325295</v>
      </c>
      <c r="AP172" s="366">
        <v>6257.6989249689268</v>
      </c>
    </row>
    <row r="173" spans="24:42" s="251" customFormat="1" x14ac:dyDescent="0.3"/>
    <row r="174" spans="24:42" s="251" customFormat="1" x14ac:dyDescent="0.3"/>
    <row r="175" spans="24:42" s="251" customFormat="1" x14ac:dyDescent="0.3"/>
    <row r="176" spans="24:42" s="251" customFormat="1" x14ac:dyDescent="0.3"/>
    <row r="177" s="251" customFormat="1" x14ac:dyDescent="0.3"/>
    <row r="178" s="251" customFormat="1" x14ac:dyDescent="0.3"/>
    <row r="179" s="251" customFormat="1" x14ac:dyDescent="0.3"/>
    <row r="180" s="251" customFormat="1" x14ac:dyDescent="0.3"/>
    <row r="181" s="251" customFormat="1" x14ac:dyDescent="0.3"/>
    <row r="182" s="251" customFormat="1" x14ac:dyDescent="0.3"/>
    <row r="183" s="251" customFormat="1" x14ac:dyDescent="0.3"/>
    <row r="184" s="251" customFormat="1" x14ac:dyDescent="0.3"/>
    <row r="185" s="251" customFormat="1" x14ac:dyDescent="0.3"/>
    <row r="186" s="251" customFormat="1" x14ac:dyDescent="0.3"/>
    <row r="187" s="251" customFormat="1" x14ac:dyDescent="0.3"/>
    <row r="188" s="251" customFormat="1" x14ac:dyDescent="0.3"/>
    <row r="189" s="251" customFormat="1" x14ac:dyDescent="0.3"/>
    <row r="190" s="251" customFormat="1" x14ac:dyDescent="0.3"/>
    <row r="191" s="251" customFormat="1" x14ac:dyDescent="0.3"/>
    <row r="192" s="251" customFormat="1" x14ac:dyDescent="0.3"/>
    <row r="193" spans="24:24" s="251" customFormat="1" x14ac:dyDescent="0.3"/>
    <row r="194" spans="24:24" s="251" customFormat="1" x14ac:dyDescent="0.3"/>
    <row r="195" spans="24:24" s="251" customFormat="1" x14ac:dyDescent="0.3"/>
    <row r="196" spans="24:24" s="251" customFormat="1" x14ac:dyDescent="0.3"/>
    <row r="197" spans="24:24" s="251" customFormat="1" x14ac:dyDescent="0.3"/>
    <row r="198" spans="24:24" s="251" customFormat="1" x14ac:dyDescent="0.3">
      <c r="X198" s="253"/>
    </row>
    <row r="199" spans="24:24" s="251" customFormat="1" x14ac:dyDescent="0.3">
      <c r="X199" s="253"/>
    </row>
    <row r="200" spans="24:24" s="251" customFormat="1" x14ac:dyDescent="0.3">
      <c r="X200" s="253"/>
    </row>
    <row r="201" spans="24:24" s="251" customFormat="1" x14ac:dyDescent="0.3">
      <c r="X201" s="253"/>
    </row>
    <row r="202" spans="24:24" s="251" customFormat="1" x14ac:dyDescent="0.3">
      <c r="X202" s="253"/>
    </row>
    <row r="203" spans="24:24" s="251" customFormat="1" x14ac:dyDescent="0.3">
      <c r="X203" s="253"/>
    </row>
    <row r="204" spans="24:24" s="251" customFormat="1" x14ac:dyDescent="0.3">
      <c r="X204" s="253"/>
    </row>
    <row r="205" spans="24:24" s="251" customFormat="1" x14ac:dyDescent="0.3">
      <c r="X205" s="253"/>
    </row>
    <row r="206" spans="24:24" s="251" customFormat="1" x14ac:dyDescent="0.3">
      <c r="X206" s="253"/>
    </row>
    <row r="207" spans="24:24" s="251" customFormat="1" x14ac:dyDescent="0.3">
      <c r="X207" s="253"/>
    </row>
    <row r="208" spans="24:24" s="251" customFormat="1" x14ac:dyDescent="0.3">
      <c r="X208" s="253"/>
    </row>
    <row r="209" spans="2:39" s="251" customFormat="1" x14ac:dyDescent="0.3">
      <c r="X209" s="253"/>
    </row>
    <row r="210" spans="2:39" s="251" customFormat="1" x14ac:dyDescent="0.3">
      <c r="X210" s="253"/>
    </row>
    <row r="211" spans="2:39" s="251" customFormat="1" x14ac:dyDescent="0.3">
      <c r="X211" s="253"/>
    </row>
    <row r="212" spans="2:39" s="251" customFormat="1" x14ac:dyDescent="0.3">
      <c r="X212" s="253"/>
    </row>
    <row r="213" spans="2:39" s="251" customFormat="1" x14ac:dyDescent="0.3">
      <c r="X213" s="253"/>
    </row>
    <row r="214" spans="2:39" s="251" customFormat="1" x14ac:dyDescent="0.3">
      <c r="X214" s="253"/>
    </row>
    <row r="215" spans="2:39" s="251" customFormat="1" x14ac:dyDescent="0.3">
      <c r="X215" s="253"/>
    </row>
    <row r="216" spans="2:39" s="251" customFormat="1" x14ac:dyDescent="0.3">
      <c r="X216" s="253"/>
    </row>
    <row r="217" spans="2:39" s="251" customFormat="1" x14ac:dyDescent="0.3">
      <c r="B217" s="253"/>
      <c r="C217" s="253"/>
      <c r="D217" s="253"/>
      <c r="E217" s="253"/>
      <c r="F217" s="253"/>
      <c r="X217" s="253"/>
    </row>
    <row r="218" spans="2:39" s="251" customFormat="1" x14ac:dyDescent="0.3">
      <c r="B218" s="253"/>
      <c r="C218" s="253"/>
      <c r="D218" s="253"/>
      <c r="E218" s="253"/>
      <c r="F218" s="253"/>
      <c r="X218" s="253"/>
    </row>
    <row r="219" spans="2:39" s="251" customFormat="1" x14ac:dyDescent="0.3">
      <c r="B219" s="253"/>
      <c r="C219" s="253"/>
      <c r="D219" s="253"/>
      <c r="E219" s="253"/>
      <c r="F219" s="253"/>
      <c r="X219" s="253"/>
    </row>
    <row r="220" spans="2:39" s="251" customFormat="1" x14ac:dyDescent="0.3">
      <c r="B220" s="253"/>
      <c r="C220" s="253"/>
      <c r="D220" s="253"/>
      <c r="E220" s="253"/>
      <c r="F220" s="253"/>
      <c r="X220" s="253"/>
    </row>
    <row r="221" spans="2:39" s="251" customFormat="1" x14ac:dyDescent="0.3">
      <c r="B221" s="253"/>
      <c r="C221" s="253"/>
      <c r="D221" s="253"/>
      <c r="E221" s="253"/>
      <c r="F221" s="253"/>
      <c r="X221" s="253"/>
    </row>
    <row r="222" spans="2:39" s="251" customFormat="1" x14ac:dyDescent="0.3">
      <c r="B222" s="253"/>
      <c r="C222" s="253"/>
      <c r="D222" s="253"/>
      <c r="E222" s="253"/>
      <c r="F222" s="253"/>
      <c r="X222" s="253"/>
    </row>
    <row r="223" spans="2:39" x14ac:dyDescent="0.3">
      <c r="Y223" s="251"/>
      <c r="Z223" s="251"/>
      <c r="AA223" s="251"/>
      <c r="AB223" s="251"/>
      <c r="AC223" s="251"/>
      <c r="AD223" s="251"/>
      <c r="AE223" s="251"/>
      <c r="AF223" s="251"/>
      <c r="AG223" s="251"/>
      <c r="AH223" s="251"/>
      <c r="AI223" s="251"/>
      <c r="AJ223" s="251"/>
      <c r="AK223" s="251"/>
      <c r="AL223" s="251"/>
      <c r="AM223" s="251"/>
    </row>
    <row r="224" spans="2:39" x14ac:dyDescent="0.3">
      <c r="Y224" s="251"/>
      <c r="Z224" s="251"/>
      <c r="AA224" s="251"/>
      <c r="AB224" s="251"/>
      <c r="AC224" s="251"/>
      <c r="AD224" s="251"/>
      <c r="AE224" s="251"/>
      <c r="AF224" s="251"/>
      <c r="AG224" s="251"/>
      <c r="AH224" s="251"/>
      <c r="AI224" s="251"/>
      <c r="AJ224" s="251"/>
      <c r="AK224" s="251"/>
      <c r="AL224" s="251"/>
      <c r="AM224" s="251"/>
    </row>
  </sheetData>
  <sortState xmlns:xlrd2="http://schemas.microsoft.com/office/spreadsheetml/2017/richdata2" ref="AL6:AP53">
    <sortCondition descending="1" ref="AN6:AN53"/>
  </sortState>
  <pageMargins left="0.7" right="0.7" top="0.75" bottom="0.75" header="0.3" footer="0.3"/>
  <pageSetup paperSize="9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7275C6-240B-4E9F-9C87-CD793D3F373B}">
  <dimension ref="A1:BG222"/>
  <sheetViews>
    <sheetView zoomScale="80" zoomScaleNormal="80" workbookViewId="0"/>
  </sheetViews>
  <sheetFormatPr defaultColWidth="8.85546875" defaultRowHeight="16.5" x14ac:dyDescent="0.3"/>
  <cols>
    <col min="1" max="1" width="4.85546875" style="251" customWidth="1"/>
    <col min="2" max="2" width="40.42578125" style="253" customWidth="1"/>
    <col min="3" max="3" width="17.85546875" style="253" customWidth="1"/>
    <col min="4" max="4" width="14.28515625" style="253" customWidth="1"/>
    <col min="5" max="5" width="14.5703125" style="253" customWidth="1"/>
    <col min="6" max="6" width="18.140625" style="253" customWidth="1"/>
    <col min="7" max="7" width="8.85546875" style="251" customWidth="1"/>
    <col min="8" max="8" width="33.140625" style="253" bestFit="1" customWidth="1"/>
    <col min="9" max="9" width="22.28515625" style="253" customWidth="1"/>
    <col min="10" max="10" width="14.5703125" style="253" customWidth="1"/>
    <col min="11" max="11" width="14.140625" style="253" customWidth="1"/>
    <col min="12" max="12" width="15.28515625" style="253" customWidth="1"/>
    <col min="13" max="13" width="7.7109375" style="251" customWidth="1"/>
    <col min="14" max="14" width="35.140625" style="253" customWidth="1"/>
    <col min="15" max="16" width="16.85546875" style="253" customWidth="1"/>
    <col min="17" max="17" width="15.42578125" style="253" customWidth="1"/>
    <col min="18" max="18" width="12.42578125" style="253" customWidth="1"/>
    <col min="19" max="19" width="8.85546875" style="251"/>
    <col min="20" max="20" width="30.42578125" style="253" customWidth="1"/>
    <col min="21" max="21" width="18.42578125" style="253" customWidth="1"/>
    <col min="22" max="22" width="16.42578125" style="253" customWidth="1"/>
    <col min="23" max="23" width="16.7109375" style="253" customWidth="1"/>
    <col min="24" max="24" width="15.85546875" style="253" customWidth="1"/>
    <col min="25" max="25" width="8.85546875" style="251"/>
    <col min="26" max="26" width="36.42578125" style="253" customWidth="1"/>
    <col min="27" max="27" width="16.85546875" style="253" customWidth="1"/>
    <col min="28" max="28" width="15" style="253" customWidth="1"/>
    <col min="29" max="29" width="14.28515625" style="253" customWidth="1"/>
    <col min="30" max="30" width="14.5703125" style="253" customWidth="1"/>
    <col min="31" max="31" width="8.85546875" style="251"/>
    <col min="32" max="32" width="21.42578125" style="253" customWidth="1"/>
    <col min="33" max="33" width="18.85546875" style="253" customWidth="1"/>
    <col min="34" max="34" width="16.140625" style="253" customWidth="1"/>
    <col min="35" max="35" width="14.140625" style="253" customWidth="1"/>
    <col min="36" max="36" width="13.140625" style="253" customWidth="1"/>
    <col min="37" max="52" width="8.85546875" style="251"/>
    <col min="53" max="16384" width="8.85546875" style="253"/>
  </cols>
  <sheetData>
    <row r="1" spans="1:59" s="251" customFormat="1" x14ac:dyDescent="0.3">
      <c r="A1" s="250" t="s">
        <v>1078</v>
      </c>
    </row>
    <row r="2" spans="1:59" s="251" customFormat="1" x14ac:dyDescent="0.3">
      <c r="A2" s="250" t="s">
        <v>1079</v>
      </c>
    </row>
    <row r="3" spans="1:59" s="251" customFormat="1" x14ac:dyDescent="0.3">
      <c r="A3" s="252" t="s">
        <v>318</v>
      </c>
    </row>
    <row r="4" spans="1:59" s="251" customFormat="1" ht="17.25" thickBot="1" x14ac:dyDescent="0.35"/>
    <row r="5" spans="1:59" s="251" customFormat="1" ht="59.45" customHeight="1" thickBot="1" x14ac:dyDescent="0.35">
      <c r="B5" s="244" t="s">
        <v>930</v>
      </c>
      <c r="C5" s="132" t="s">
        <v>311</v>
      </c>
      <c r="D5" s="132" t="s">
        <v>87</v>
      </c>
      <c r="E5" s="132" t="s">
        <v>88</v>
      </c>
      <c r="F5" s="246" t="s">
        <v>338</v>
      </c>
      <c r="H5" s="248" t="s">
        <v>342</v>
      </c>
      <c r="I5" s="132" t="s">
        <v>102</v>
      </c>
      <c r="J5" s="132" t="s">
        <v>87</v>
      </c>
      <c r="K5" s="132" t="s">
        <v>88</v>
      </c>
      <c r="L5" s="246" t="s">
        <v>338</v>
      </c>
      <c r="N5" s="249" t="s">
        <v>867</v>
      </c>
      <c r="O5" s="132" t="s">
        <v>310</v>
      </c>
      <c r="P5" s="132" t="s">
        <v>87</v>
      </c>
      <c r="Q5" s="132" t="s">
        <v>88</v>
      </c>
      <c r="R5" s="246" t="s">
        <v>338</v>
      </c>
      <c r="T5" s="245" t="s">
        <v>868</v>
      </c>
      <c r="U5" s="132" t="s">
        <v>312</v>
      </c>
      <c r="V5" s="132" t="s">
        <v>87</v>
      </c>
      <c r="W5" s="132" t="s">
        <v>88</v>
      </c>
      <c r="X5" s="246" t="s">
        <v>338</v>
      </c>
      <c r="Z5" s="150" t="s">
        <v>1042</v>
      </c>
      <c r="AA5" s="132" t="s">
        <v>314</v>
      </c>
      <c r="AB5" s="132" t="s">
        <v>87</v>
      </c>
      <c r="AC5" s="132" t="s">
        <v>88</v>
      </c>
      <c r="AD5" s="246" t="s">
        <v>338</v>
      </c>
      <c r="AF5" s="249" t="s">
        <v>363</v>
      </c>
      <c r="AG5" s="132" t="s">
        <v>100</v>
      </c>
      <c r="AH5" s="132" t="s">
        <v>87</v>
      </c>
      <c r="AI5" s="132" t="s">
        <v>88</v>
      </c>
      <c r="AJ5" s="246" t="s">
        <v>338</v>
      </c>
      <c r="BA5" s="253"/>
      <c r="BB5" s="253"/>
      <c r="BC5" s="253"/>
      <c r="BD5" s="253"/>
      <c r="BE5" s="253"/>
      <c r="BF5" s="253"/>
      <c r="BG5" s="253"/>
    </row>
    <row r="6" spans="1:59" s="251" customFormat="1" x14ac:dyDescent="0.3">
      <c r="B6" s="133" t="s">
        <v>204</v>
      </c>
      <c r="C6" s="254">
        <v>0.42931037190695753</v>
      </c>
      <c r="D6" s="255">
        <v>242.06214177112827</v>
      </c>
      <c r="E6" s="255">
        <v>1216.0051147378238</v>
      </c>
      <c r="F6" s="256">
        <v>114.1957125124826</v>
      </c>
      <c r="H6" s="133" t="s">
        <v>353</v>
      </c>
      <c r="I6" s="257">
        <v>0.47374852484717139</v>
      </c>
      <c r="J6" s="258">
        <v>122.67621374988147</v>
      </c>
      <c r="K6" s="258">
        <v>2055.0452960420525</v>
      </c>
      <c r="L6" s="259">
        <v>145.32917735066957</v>
      </c>
      <c r="N6" s="133" t="s">
        <v>231</v>
      </c>
      <c r="O6" s="254">
        <v>0.36875042080981896</v>
      </c>
      <c r="P6" s="258">
        <v>329.18354273122566</v>
      </c>
      <c r="Q6" s="255">
        <v>3799.9123242121345</v>
      </c>
      <c r="R6" s="259">
        <v>365.06506982432825</v>
      </c>
      <c r="T6" s="133" t="s">
        <v>243</v>
      </c>
      <c r="U6" s="254">
        <v>0.15183023138854856</v>
      </c>
      <c r="V6" s="260">
        <v>332.64705198317495</v>
      </c>
      <c r="W6" s="260">
        <v>1965.9585248467381</v>
      </c>
      <c r="X6" s="261">
        <v>182.97333879549464</v>
      </c>
      <c r="Z6" s="133" t="s">
        <v>295</v>
      </c>
      <c r="AA6" s="254">
        <v>0.21696541186962406</v>
      </c>
      <c r="AB6" s="260">
        <v>429.93725838116546</v>
      </c>
      <c r="AC6" s="260">
        <v>2935.3712667937416</v>
      </c>
      <c r="AD6" s="261">
        <v>263.27024224986741</v>
      </c>
      <c r="AF6" s="133" t="s">
        <v>365</v>
      </c>
      <c r="AG6" s="254">
        <v>0.43318615126548438</v>
      </c>
      <c r="AH6" s="260">
        <v>272.87507058734218</v>
      </c>
      <c r="AI6" s="260">
        <v>1445.3699835994137</v>
      </c>
      <c r="AJ6" s="261">
        <v>162.44183788240665</v>
      </c>
      <c r="BA6" s="253"/>
      <c r="BB6" s="253"/>
      <c r="BC6" s="253"/>
      <c r="BD6" s="253"/>
      <c r="BE6" s="253"/>
      <c r="BF6" s="253"/>
      <c r="BG6" s="253"/>
    </row>
    <row r="7" spans="1:59" s="251" customFormat="1" x14ac:dyDescent="0.3">
      <c r="B7" s="133" t="s">
        <v>200</v>
      </c>
      <c r="C7" s="254">
        <v>0.19336875058844188</v>
      </c>
      <c r="D7" s="255">
        <v>109.02893799451387</v>
      </c>
      <c r="E7" s="255">
        <v>498.32940341934199</v>
      </c>
      <c r="F7" s="256">
        <v>62.678808158686266</v>
      </c>
      <c r="H7" s="133" t="s">
        <v>350</v>
      </c>
      <c r="I7" s="257">
        <v>0.14437179293433738</v>
      </c>
      <c r="J7" s="258">
        <v>37.384781166716799</v>
      </c>
      <c r="K7" s="258">
        <v>641.04065091956852</v>
      </c>
      <c r="L7" s="259">
        <v>43.576690128470133</v>
      </c>
      <c r="N7" s="133" t="s">
        <v>232</v>
      </c>
      <c r="O7" s="254">
        <v>0.16652880366928161</v>
      </c>
      <c r="P7" s="258">
        <v>148.66028203644876</v>
      </c>
      <c r="Q7" s="255">
        <v>1404.8082509286228</v>
      </c>
      <c r="R7" s="259">
        <v>147.75392735833876</v>
      </c>
      <c r="T7" s="133" t="s">
        <v>1001</v>
      </c>
      <c r="U7" s="254">
        <v>9.1984724291282793E-2</v>
      </c>
      <c r="V7" s="260">
        <v>201.53066410519995</v>
      </c>
      <c r="W7" s="260">
        <v>1399.3285374963127</v>
      </c>
      <c r="X7" s="261">
        <v>140.60785802443391</v>
      </c>
      <c r="Z7" s="133" t="s">
        <v>282</v>
      </c>
      <c r="AA7" s="254">
        <v>0.16607962925447498</v>
      </c>
      <c r="AB7" s="260">
        <v>329.10232031608984</v>
      </c>
      <c r="AC7" s="260">
        <v>2104.4369331284051</v>
      </c>
      <c r="AD7" s="261">
        <v>178.92364798515709</v>
      </c>
      <c r="AF7" s="133" t="s">
        <v>366</v>
      </c>
      <c r="AG7" s="254">
        <v>0.15653189620128219</v>
      </c>
      <c r="AH7" s="260">
        <v>98.603457428900398</v>
      </c>
      <c r="AI7" s="260">
        <v>542.58122183073885</v>
      </c>
      <c r="AJ7" s="261">
        <v>66.630573025834124</v>
      </c>
      <c r="BA7" s="253"/>
      <c r="BB7" s="253"/>
      <c r="BC7" s="253"/>
      <c r="BD7" s="253"/>
      <c r="BE7" s="253"/>
      <c r="BF7" s="253"/>
      <c r="BG7" s="253"/>
    </row>
    <row r="8" spans="1:59" s="251" customFormat="1" x14ac:dyDescent="0.3">
      <c r="B8" s="133" t="s">
        <v>212</v>
      </c>
      <c r="C8" s="254">
        <v>6.742487673205079E-2</v>
      </c>
      <c r="D8" s="255">
        <v>38.016808207819643</v>
      </c>
      <c r="E8" s="255">
        <v>184.91911804109873</v>
      </c>
      <c r="F8" s="256">
        <v>21.259583740768036</v>
      </c>
      <c r="H8" s="133" t="s">
        <v>345</v>
      </c>
      <c r="I8" s="257">
        <v>5.6686560565112343E-2</v>
      </c>
      <c r="J8" s="258">
        <v>14.678869180383568</v>
      </c>
      <c r="K8" s="258">
        <v>203.36873486890286</v>
      </c>
      <c r="L8" s="259">
        <v>18.1361857287303</v>
      </c>
      <c r="N8" s="133" t="s">
        <v>220</v>
      </c>
      <c r="O8" s="254">
        <v>0.10115856716031872</v>
      </c>
      <c r="P8" s="258">
        <v>90.304264446175367</v>
      </c>
      <c r="Q8" s="255">
        <v>1023.3190658653764</v>
      </c>
      <c r="R8" s="259">
        <v>91.652643626502737</v>
      </c>
      <c r="T8" s="133" t="s">
        <v>20</v>
      </c>
      <c r="U8" s="254">
        <v>8.8107332744986541E-2</v>
      </c>
      <c r="V8" s="260">
        <v>193.03563083373504</v>
      </c>
      <c r="W8" s="260">
        <v>1026.5697642800569</v>
      </c>
      <c r="X8" s="261">
        <v>113.92550381857609</v>
      </c>
      <c r="Z8" s="133" t="s">
        <v>298</v>
      </c>
      <c r="AA8" s="254">
        <v>4.3321900563779395E-2</v>
      </c>
      <c r="AB8" s="260">
        <v>85.846398261143506</v>
      </c>
      <c r="AC8" s="260">
        <v>658.05386715948578</v>
      </c>
      <c r="AD8" s="261">
        <v>42.361258402690453</v>
      </c>
      <c r="AF8" s="133" t="s">
        <v>367</v>
      </c>
      <c r="AG8" s="254">
        <v>4.7784594748758638E-2</v>
      </c>
      <c r="AH8" s="260">
        <v>30.100742202775955</v>
      </c>
      <c r="AI8" s="260">
        <v>164.20818961656269</v>
      </c>
      <c r="AJ8" s="261">
        <v>19.604915980349674</v>
      </c>
      <c r="BA8" s="253"/>
      <c r="BB8" s="253"/>
      <c r="BC8" s="253"/>
      <c r="BD8" s="253"/>
      <c r="BE8" s="253"/>
      <c r="BF8" s="253"/>
      <c r="BG8" s="253"/>
    </row>
    <row r="9" spans="1:59" s="251" customFormat="1" x14ac:dyDescent="0.3">
      <c r="B9" s="133" t="s">
        <v>207</v>
      </c>
      <c r="C9" s="254">
        <v>6.5685369013599865E-2</v>
      </c>
      <c r="D9" s="255">
        <v>37.036005060471275</v>
      </c>
      <c r="E9" s="255">
        <v>131.9585583158356</v>
      </c>
      <c r="F9" s="256">
        <v>53.132303581485388</v>
      </c>
      <c r="H9" s="133" t="s">
        <v>348</v>
      </c>
      <c r="I9" s="257">
        <v>4.8172923882555341E-2</v>
      </c>
      <c r="J9" s="258">
        <v>12.474280334866595</v>
      </c>
      <c r="K9" s="258">
        <v>148.31563094710225</v>
      </c>
      <c r="L9" s="259">
        <v>10.62345276743835</v>
      </c>
      <c r="N9" s="133" t="s">
        <v>225</v>
      </c>
      <c r="O9" s="254">
        <v>9.2363613264470665E-2</v>
      </c>
      <c r="P9" s="258">
        <v>82.453008099850493</v>
      </c>
      <c r="Q9" s="255">
        <v>672.54012533616765</v>
      </c>
      <c r="R9" s="259">
        <v>86.865652199056683</v>
      </c>
      <c r="T9" s="133" t="s">
        <v>963</v>
      </c>
      <c r="U9" s="254">
        <v>7.1265533655766586E-2</v>
      </c>
      <c r="V9" s="260">
        <v>156.13668939179712</v>
      </c>
      <c r="W9" s="260">
        <v>817.34999788103335</v>
      </c>
      <c r="X9" s="261">
        <v>97.246331838509519</v>
      </c>
      <c r="Z9" s="133" t="s">
        <v>283</v>
      </c>
      <c r="AA9" s="254">
        <v>3.6659457650193315E-2</v>
      </c>
      <c r="AB9" s="260">
        <v>72.644144428585719</v>
      </c>
      <c r="AC9" s="260">
        <v>470.17554974635425</v>
      </c>
      <c r="AD9" s="261">
        <v>42.993691512449168</v>
      </c>
      <c r="AF9" s="133" t="s">
        <v>381</v>
      </c>
      <c r="AG9" s="254">
        <v>3.8125365206351611E-2</v>
      </c>
      <c r="AH9" s="260">
        <v>24.016145695007417</v>
      </c>
      <c r="AI9" s="260">
        <v>121.64067541450164</v>
      </c>
      <c r="AJ9" s="261">
        <v>10.884747383905358</v>
      </c>
      <c r="BA9" s="253"/>
      <c r="BB9" s="253"/>
      <c r="BC9" s="253"/>
      <c r="BD9" s="253"/>
      <c r="BE9" s="253"/>
      <c r="BF9" s="253"/>
      <c r="BG9" s="253"/>
    </row>
    <row r="10" spans="1:59" s="251" customFormat="1" x14ac:dyDescent="0.3">
      <c r="B10" s="133" t="s">
        <v>202</v>
      </c>
      <c r="C10" s="254">
        <v>5.0283946390583215E-2</v>
      </c>
      <c r="D10" s="255">
        <v>28.352074761070796</v>
      </c>
      <c r="E10" s="255">
        <v>114.34618284661772</v>
      </c>
      <c r="F10" s="256">
        <v>9.9769795311502083</v>
      </c>
      <c r="H10" s="133" t="s">
        <v>344</v>
      </c>
      <c r="I10" s="257">
        <v>4.0273826594365472E-2</v>
      </c>
      <c r="J10" s="258">
        <v>10.428825211455512</v>
      </c>
      <c r="K10" s="258">
        <v>90.761584344744406</v>
      </c>
      <c r="L10" s="259">
        <v>9.1933674341414182</v>
      </c>
      <c r="N10" s="133" t="s">
        <v>228</v>
      </c>
      <c r="O10" s="254">
        <v>3.7678072511558192E-2</v>
      </c>
      <c r="P10" s="258">
        <v>33.63521963012353</v>
      </c>
      <c r="Q10" s="255">
        <v>346.57845376293614</v>
      </c>
      <c r="R10" s="259">
        <v>37.785687077386953</v>
      </c>
      <c r="T10" s="133" t="s">
        <v>245</v>
      </c>
      <c r="U10" s="254">
        <v>5.2945350262993102E-2</v>
      </c>
      <c r="V10" s="260">
        <v>115.99873437675355</v>
      </c>
      <c r="W10" s="260">
        <v>661.60055647396541</v>
      </c>
      <c r="X10" s="261">
        <v>77.198442094806978</v>
      </c>
      <c r="Z10" s="133" t="s">
        <v>1086</v>
      </c>
      <c r="AA10" s="254">
        <v>3.2499247639239115E-2</v>
      </c>
      <c r="AB10" s="260">
        <v>64.400299149346807</v>
      </c>
      <c r="AC10" s="260">
        <v>530.98745908003559</v>
      </c>
      <c r="AD10" s="261">
        <v>37.939256665388704</v>
      </c>
      <c r="AF10" s="133" t="s">
        <v>371</v>
      </c>
      <c r="AG10" s="254">
        <v>3.3991380633599327E-2</v>
      </c>
      <c r="AH10" s="260">
        <v>21.412042750346536</v>
      </c>
      <c r="AI10" s="260">
        <v>128.25416145310425</v>
      </c>
      <c r="AJ10" s="261">
        <v>10.659093780415484</v>
      </c>
      <c r="BA10" s="253"/>
      <c r="BB10" s="253"/>
      <c r="BC10" s="253"/>
      <c r="BD10" s="253"/>
      <c r="BE10" s="253"/>
      <c r="BF10" s="253"/>
      <c r="BG10" s="253"/>
    </row>
    <row r="11" spans="1:59" s="251" customFormat="1" x14ac:dyDescent="0.3">
      <c r="B11" s="133" t="s">
        <v>210</v>
      </c>
      <c r="C11" s="254">
        <v>4.7282383352922036E-2</v>
      </c>
      <c r="D11" s="255">
        <v>26.659674984354513</v>
      </c>
      <c r="E11" s="255">
        <v>145.97898844636731</v>
      </c>
      <c r="F11" s="256">
        <v>12.902274577315318</v>
      </c>
      <c r="H11" s="133" t="s">
        <v>1081</v>
      </c>
      <c r="I11" s="257">
        <v>3.9009020368677011E-2</v>
      </c>
      <c r="J11" s="258">
        <v>10.101306220351967</v>
      </c>
      <c r="K11" s="258">
        <v>76.198683185960348</v>
      </c>
      <c r="L11" s="259">
        <v>6.9608422716617131</v>
      </c>
      <c r="N11" s="133" t="s">
        <v>222</v>
      </c>
      <c r="O11" s="254">
        <v>3.6244255773197384E-2</v>
      </c>
      <c r="P11" s="258">
        <v>32.355251264190827</v>
      </c>
      <c r="Q11" s="255">
        <v>332.00891007512138</v>
      </c>
      <c r="R11" s="259">
        <v>33.123365647581309</v>
      </c>
      <c r="T11" s="133" t="s">
        <v>252</v>
      </c>
      <c r="U11" s="254">
        <v>4.3377143879282001E-2</v>
      </c>
      <c r="V11" s="260">
        <v>95.035612492529424</v>
      </c>
      <c r="W11" s="260">
        <v>511.68915500198602</v>
      </c>
      <c r="X11" s="261">
        <v>57.785996421840764</v>
      </c>
      <c r="Z11" s="133" t="s">
        <v>293</v>
      </c>
      <c r="AA11" s="254">
        <v>2.0926645388849877E-2</v>
      </c>
      <c r="AB11" s="260">
        <v>41.468105298753414</v>
      </c>
      <c r="AC11" s="260">
        <v>243.3501688911872</v>
      </c>
      <c r="AD11" s="261">
        <v>21.303887476739924</v>
      </c>
      <c r="AF11" s="133" t="s">
        <v>368</v>
      </c>
      <c r="AG11" s="254">
        <v>2.7759948172391729E-2</v>
      </c>
      <c r="AH11" s="260">
        <v>17.486703568230894</v>
      </c>
      <c r="AI11" s="260">
        <v>101.25054570281448</v>
      </c>
      <c r="AJ11" s="261">
        <v>9.5051862502726223</v>
      </c>
      <c r="BA11" s="253"/>
      <c r="BB11" s="253"/>
      <c r="BC11" s="253"/>
      <c r="BD11" s="253"/>
      <c r="BE11" s="253"/>
      <c r="BF11" s="253"/>
      <c r="BG11" s="253"/>
    </row>
    <row r="12" spans="1:59" s="251" customFormat="1" x14ac:dyDescent="0.3">
      <c r="B12" s="133" t="s">
        <v>215</v>
      </c>
      <c r="C12" s="254">
        <v>3.214888318152434E-2</v>
      </c>
      <c r="D12" s="255">
        <v>18.12680994382346</v>
      </c>
      <c r="E12" s="255">
        <v>125.07644714334488</v>
      </c>
      <c r="F12" s="256">
        <v>11.859174615082326</v>
      </c>
      <c r="H12" s="133" t="s">
        <v>343</v>
      </c>
      <c r="I12" s="257">
        <v>3.3244703181539055E-2</v>
      </c>
      <c r="J12" s="258">
        <v>8.6086480477495879</v>
      </c>
      <c r="K12" s="258">
        <v>137.93968137382254</v>
      </c>
      <c r="L12" s="259">
        <v>9.5829777487118459</v>
      </c>
      <c r="N12" s="133" t="s">
        <v>221</v>
      </c>
      <c r="O12" s="254">
        <v>3.3537095795685652E-2</v>
      </c>
      <c r="P12" s="258">
        <v>29.938569243380051</v>
      </c>
      <c r="Q12" s="255">
        <v>441.843731561232</v>
      </c>
      <c r="R12" s="259">
        <v>34.888487127053295</v>
      </c>
      <c r="T12" s="133" t="s">
        <v>266</v>
      </c>
      <c r="U12" s="254">
        <v>4.2798390934869729E-2</v>
      </c>
      <c r="V12" s="260">
        <v>93.767614288056919</v>
      </c>
      <c r="W12" s="260">
        <v>690.61896053071428</v>
      </c>
      <c r="X12" s="261">
        <v>66.041133575555762</v>
      </c>
      <c r="Z12" s="133" t="s">
        <v>1048</v>
      </c>
      <c r="AA12" s="254">
        <v>8.0128920571773087E-3</v>
      </c>
      <c r="AB12" s="260">
        <v>15.878295130456907</v>
      </c>
      <c r="AC12" s="260">
        <v>116.90824982523918</v>
      </c>
      <c r="AD12" s="261">
        <v>6.8452815059509042</v>
      </c>
      <c r="AF12" s="133" t="s">
        <v>375</v>
      </c>
      <c r="AG12" s="254">
        <v>2.303746172762464E-2</v>
      </c>
      <c r="AH12" s="260">
        <v>14.511888195673382</v>
      </c>
      <c r="AI12" s="260">
        <v>84.843166217892602</v>
      </c>
      <c r="AJ12" s="261">
        <v>10.84371924914983</v>
      </c>
      <c r="BA12" s="253"/>
      <c r="BB12" s="253"/>
      <c r="BC12" s="253"/>
      <c r="BD12" s="253"/>
      <c r="BE12" s="253"/>
      <c r="BF12" s="253"/>
      <c r="BG12" s="253"/>
    </row>
    <row r="13" spans="1:59" s="251" customFormat="1" x14ac:dyDescent="0.3">
      <c r="B13" s="133" t="s">
        <v>209</v>
      </c>
      <c r="C13" s="254">
        <v>3.0160343040074773E-2</v>
      </c>
      <c r="D13" s="255">
        <v>17.005592481736461</v>
      </c>
      <c r="E13" s="255">
        <v>105.49541640051598</v>
      </c>
      <c r="F13" s="256">
        <v>6.5321747734222688</v>
      </c>
      <c r="H13" s="133" t="s">
        <v>349</v>
      </c>
      <c r="I13" s="257">
        <v>2.8676148899374587E-2</v>
      </c>
      <c r="J13" s="258">
        <v>7.4256302392455025</v>
      </c>
      <c r="K13" s="258">
        <v>108.61371799666622</v>
      </c>
      <c r="L13" s="259">
        <v>7.5219696569795635</v>
      </c>
      <c r="N13" s="133" t="s">
        <v>49</v>
      </c>
      <c r="O13" s="254">
        <v>2.3543012555138187E-2</v>
      </c>
      <c r="P13" s="258">
        <v>21.016849994221758</v>
      </c>
      <c r="Q13" s="255">
        <v>190.11446305681781</v>
      </c>
      <c r="R13" s="259">
        <v>19.45054633306809</v>
      </c>
      <c r="T13" s="133" t="s">
        <v>1013</v>
      </c>
      <c r="U13" s="254">
        <v>2.2437412905755363E-2</v>
      </c>
      <c r="V13" s="260">
        <v>49.158452759834894</v>
      </c>
      <c r="W13" s="260">
        <v>310.81900021868512</v>
      </c>
      <c r="X13" s="261">
        <v>23.145429880693872</v>
      </c>
      <c r="Z13" s="133" t="s">
        <v>1087</v>
      </c>
      <c r="AA13" s="254">
        <v>7.9991000182563499E-3</v>
      </c>
      <c r="AB13" s="260">
        <v>15.850964915239347</v>
      </c>
      <c r="AC13" s="260">
        <v>70.077607448933918</v>
      </c>
      <c r="AD13" s="261">
        <v>5.3058394403478673</v>
      </c>
      <c r="AF13" s="133" t="s">
        <v>378</v>
      </c>
      <c r="AG13" s="254">
        <v>2.0965727390251408E-2</v>
      </c>
      <c r="AH13" s="260">
        <v>13.206849583756924</v>
      </c>
      <c r="AI13" s="260">
        <v>97.157624859559832</v>
      </c>
      <c r="AJ13" s="261">
        <v>4.9366959523573444</v>
      </c>
      <c r="BA13" s="253"/>
      <c r="BB13" s="253"/>
      <c r="BC13" s="253"/>
      <c r="BD13" s="253"/>
      <c r="BE13" s="253"/>
      <c r="BF13" s="253"/>
      <c r="BG13" s="253"/>
    </row>
    <row r="14" spans="1:59" s="251" customFormat="1" x14ac:dyDescent="0.3">
      <c r="B14" s="133" t="s">
        <v>214</v>
      </c>
      <c r="C14" s="254">
        <v>2.7277982500833516E-2</v>
      </c>
      <c r="D14" s="255">
        <v>15.380403781109088</v>
      </c>
      <c r="E14" s="255">
        <v>35.877453471621514</v>
      </c>
      <c r="F14" s="256">
        <v>5.5942343960828884</v>
      </c>
      <c r="H14" s="133" t="s">
        <v>1082</v>
      </c>
      <c r="I14" s="257">
        <v>1.1184597657288355E-2</v>
      </c>
      <c r="J14" s="258">
        <v>2.8962287394025266</v>
      </c>
      <c r="K14" s="258">
        <v>122.12894099934684</v>
      </c>
      <c r="L14" s="259">
        <v>4.4881517306008147</v>
      </c>
      <c r="N14" s="133" t="s">
        <v>234</v>
      </c>
      <c r="O14" s="254">
        <v>1.1933278982851014E-2</v>
      </c>
      <c r="P14" s="258">
        <v>10.65283950957426</v>
      </c>
      <c r="Q14" s="255">
        <v>155.74799872999191</v>
      </c>
      <c r="R14" s="259">
        <v>8.3109435541911605</v>
      </c>
      <c r="T14" s="133" t="s">
        <v>928</v>
      </c>
      <c r="U14" s="254">
        <v>1.9280172908328234E-2</v>
      </c>
      <c r="V14" s="260">
        <v>42.241209942363206</v>
      </c>
      <c r="W14" s="260">
        <v>236.59754287598847</v>
      </c>
      <c r="X14" s="261">
        <v>25.848095700579048</v>
      </c>
      <c r="Z14" s="133" t="s">
        <v>1058</v>
      </c>
      <c r="AA14" s="254">
        <v>7.8790315215679658E-3</v>
      </c>
      <c r="AB14" s="260">
        <v>15.613037957945474</v>
      </c>
      <c r="AC14" s="260">
        <v>57.167000177728752</v>
      </c>
      <c r="AD14" s="261">
        <v>7.6463987793215447</v>
      </c>
      <c r="AF14" s="133" t="s">
        <v>370</v>
      </c>
      <c r="AG14" s="254">
        <v>1.9430367117860458E-2</v>
      </c>
      <c r="AH14" s="260">
        <v>12.239686756686501</v>
      </c>
      <c r="AI14" s="260">
        <v>43.53042917110217</v>
      </c>
      <c r="AJ14" s="261">
        <v>6.7868694743522999</v>
      </c>
      <c r="BA14" s="253"/>
      <c r="BB14" s="253"/>
      <c r="BC14" s="253"/>
      <c r="BD14" s="253"/>
      <c r="BE14" s="253"/>
      <c r="BF14" s="253"/>
      <c r="BG14" s="253"/>
    </row>
    <row r="15" spans="1:59" s="251" customFormat="1" x14ac:dyDescent="0.3">
      <c r="B15" s="133" t="s">
        <v>198</v>
      </c>
      <c r="C15" s="254">
        <v>2.237092506047518E-2</v>
      </c>
      <c r="D15" s="255">
        <v>12.61361100941123</v>
      </c>
      <c r="E15" s="255">
        <v>45.60683372547583</v>
      </c>
      <c r="F15" s="256">
        <v>8.5411775354323876</v>
      </c>
      <c r="H15" s="133" t="s">
        <v>347</v>
      </c>
      <c r="I15" s="257">
        <v>8.4776796588880172E-3</v>
      </c>
      <c r="J15" s="258">
        <v>2.1952778476139212</v>
      </c>
      <c r="K15" s="258">
        <v>15.755178703530852</v>
      </c>
      <c r="L15" s="259">
        <v>1.5363711175876822</v>
      </c>
      <c r="N15" s="133" t="s">
        <v>223</v>
      </c>
      <c r="O15" s="254">
        <v>1.0426252024864021E-2</v>
      </c>
      <c r="P15" s="258">
        <v>9.3075163722279974</v>
      </c>
      <c r="Q15" s="255">
        <v>79.946015387978093</v>
      </c>
      <c r="R15" s="259">
        <v>7.2609758969146307</v>
      </c>
      <c r="T15" s="133" t="s">
        <v>247</v>
      </c>
      <c r="U15" s="254">
        <v>1.4682127673539781E-2</v>
      </c>
      <c r="V15" s="260">
        <v>32.167286071935479</v>
      </c>
      <c r="W15" s="260">
        <v>239.28568801218438</v>
      </c>
      <c r="X15" s="261">
        <v>19.762714953458527</v>
      </c>
      <c r="Z15" s="133" t="s">
        <v>1074</v>
      </c>
      <c r="AA15" s="254">
        <v>5.6198895375031291E-3</v>
      </c>
      <c r="AB15" s="260">
        <v>11.136336798286548</v>
      </c>
      <c r="AC15" s="260">
        <v>57.713423319892229</v>
      </c>
      <c r="AD15" s="261">
        <v>8.5906974672270895</v>
      </c>
      <c r="AF15" s="133" t="s">
        <v>379</v>
      </c>
      <c r="AG15" s="254">
        <v>1.4167569878088522E-2</v>
      </c>
      <c r="AH15" s="260">
        <v>8.9245157520402554</v>
      </c>
      <c r="AI15" s="260">
        <v>40.765142909903794</v>
      </c>
      <c r="AJ15" s="261">
        <v>4.1567366305444429</v>
      </c>
      <c r="BA15" s="253"/>
      <c r="BB15" s="253"/>
      <c r="BC15" s="253"/>
      <c r="BD15" s="253"/>
      <c r="BE15" s="253"/>
      <c r="BF15" s="253"/>
      <c r="BG15" s="253"/>
    </row>
    <row r="16" spans="1:59" s="251" customFormat="1" x14ac:dyDescent="0.3">
      <c r="B16" s="133" t="s">
        <v>337</v>
      </c>
      <c r="C16" s="254">
        <v>1.4667421081350673E-2</v>
      </c>
      <c r="D16" s="255">
        <v>8.2700712434224855</v>
      </c>
      <c r="E16" s="255">
        <v>51.504863911485991</v>
      </c>
      <c r="F16" s="256">
        <v>4.5829696076822284</v>
      </c>
      <c r="H16" s="133" t="s">
        <v>1080</v>
      </c>
      <c r="I16" s="257">
        <v>3.2063664467269744E-3</v>
      </c>
      <c r="J16" s="258">
        <v>0.83028204827870877</v>
      </c>
      <c r="K16" s="258">
        <v>6.6422563862296702</v>
      </c>
      <c r="L16" s="259">
        <v>1.4945076869016758</v>
      </c>
      <c r="N16" s="133" t="s">
        <v>224</v>
      </c>
      <c r="O16" s="254">
        <v>9.5462645445182157E-3</v>
      </c>
      <c r="P16" s="258">
        <v>8.5219514481170187</v>
      </c>
      <c r="Q16" s="255">
        <v>128.67560627342303</v>
      </c>
      <c r="R16" s="259">
        <v>9.5687016083173759</v>
      </c>
      <c r="T16" s="133" t="s">
        <v>251</v>
      </c>
      <c r="U16" s="254">
        <v>1.2138421441380104E-2</v>
      </c>
      <c r="V16" s="260">
        <v>26.59424326286705</v>
      </c>
      <c r="W16" s="260">
        <v>126.76826289795233</v>
      </c>
      <c r="X16" s="261">
        <v>19.542812464458923</v>
      </c>
      <c r="Z16" s="133" t="s">
        <v>304</v>
      </c>
      <c r="AA16" s="254">
        <v>5.5155949286910802E-3</v>
      </c>
      <c r="AB16" s="260">
        <v>10.92966727529579</v>
      </c>
      <c r="AC16" s="260">
        <v>94.307178688900251</v>
      </c>
      <c r="AD16" s="261">
        <v>3.878405887483483</v>
      </c>
      <c r="AF16" s="133" t="s">
        <v>383</v>
      </c>
      <c r="AG16" s="254">
        <v>1.3076078350272526E-2</v>
      </c>
      <c r="AH16" s="260">
        <v>8.2369572351574298</v>
      </c>
      <c r="AI16" s="260">
        <v>30.964889919706543</v>
      </c>
      <c r="AJ16" s="261">
        <v>11.75052240850712</v>
      </c>
      <c r="BA16" s="253"/>
      <c r="BB16" s="253"/>
      <c r="BC16" s="253"/>
      <c r="BD16" s="253"/>
      <c r="BE16" s="253"/>
      <c r="BF16" s="253"/>
      <c r="BG16" s="253"/>
    </row>
    <row r="17" spans="2:59" s="251" customFormat="1" x14ac:dyDescent="0.3">
      <c r="B17" s="133" t="s">
        <v>217</v>
      </c>
      <c r="C17" s="254">
        <v>1.2322747790877837E-2</v>
      </c>
      <c r="D17" s="255">
        <v>6.9480518477009738</v>
      </c>
      <c r="E17" s="255">
        <v>25.028596297835456</v>
      </c>
      <c r="F17" s="256">
        <v>2.1637600818507212</v>
      </c>
      <c r="H17" s="133" t="s">
        <v>351</v>
      </c>
      <c r="I17" s="257">
        <v>2.579643301873419E-3</v>
      </c>
      <c r="J17" s="258">
        <v>0.66799336884724236</v>
      </c>
      <c r="K17" s="258">
        <v>3.3399668442362116</v>
      </c>
      <c r="L17" s="259">
        <v>0.36739635286598327</v>
      </c>
      <c r="N17" s="133" t="s">
        <v>230</v>
      </c>
      <c r="O17" s="254">
        <v>6.9416733596774508E-3</v>
      </c>
      <c r="P17" s="258">
        <v>6.1968326002266805</v>
      </c>
      <c r="Q17" s="255">
        <v>39.453896640935348</v>
      </c>
      <c r="R17" s="259">
        <v>3.8633805104440042</v>
      </c>
      <c r="T17" s="133" t="s">
        <v>912</v>
      </c>
      <c r="U17" s="254">
        <v>1.100493916463027E-2</v>
      </c>
      <c r="V17" s="260">
        <v>24.110880533404416</v>
      </c>
      <c r="W17" s="260">
        <v>143.13085423701531</v>
      </c>
      <c r="X17" s="261">
        <v>10.354605054845639</v>
      </c>
      <c r="Z17" s="133" t="s">
        <v>307</v>
      </c>
      <c r="AA17" s="254">
        <v>5.1087677369925635E-3</v>
      </c>
      <c r="AB17" s="260">
        <v>10.123501140673033</v>
      </c>
      <c r="AC17" s="260">
        <v>98.089398567009937</v>
      </c>
      <c r="AD17" s="261">
        <v>6.2836775846403423</v>
      </c>
      <c r="AF17" s="133" t="s">
        <v>369</v>
      </c>
      <c r="AG17" s="254">
        <v>1.2757964979138789E-2</v>
      </c>
      <c r="AH17" s="260">
        <v>8.0365694611039231</v>
      </c>
      <c r="AI17" s="260">
        <v>69.235073024591344</v>
      </c>
      <c r="AJ17" s="261">
        <v>10.0224008093584</v>
      </c>
      <c r="BA17" s="253"/>
      <c r="BB17" s="253"/>
      <c r="BC17" s="253"/>
      <c r="BD17" s="253"/>
      <c r="BE17" s="253"/>
      <c r="BF17" s="253"/>
      <c r="BG17" s="253"/>
    </row>
    <row r="18" spans="2:59" s="251" customFormat="1" x14ac:dyDescent="0.3">
      <c r="B18" s="133" t="s">
        <v>201</v>
      </c>
      <c r="C18" s="254">
        <v>7.6959993603084951E-3</v>
      </c>
      <c r="D18" s="255">
        <v>4.3393083655319824</v>
      </c>
      <c r="E18" s="255">
        <v>13.017925096595947</v>
      </c>
      <c r="F18" s="256">
        <v>1.7914699608609779</v>
      </c>
      <c r="H18" s="134" t="s">
        <v>938</v>
      </c>
      <c r="I18" s="136"/>
      <c r="J18" s="136">
        <v>230.36833615479341</v>
      </c>
      <c r="K18" s="136">
        <v>3609.1503226121636</v>
      </c>
      <c r="L18" s="137">
        <v>258.81108997475906</v>
      </c>
      <c r="N18" s="133" t="s">
        <v>233</v>
      </c>
      <c r="O18" s="254">
        <v>4.6295290583191762E-3</v>
      </c>
      <c r="P18" s="258">
        <v>4.1327811185892536</v>
      </c>
      <c r="Q18" s="255">
        <v>58.232868788289025</v>
      </c>
      <c r="R18" s="259">
        <v>6.8880779723651875</v>
      </c>
      <c r="T18" s="133" t="s">
        <v>238</v>
      </c>
      <c r="U18" s="254">
        <v>1.0616076779770523E-2</v>
      </c>
      <c r="V18" s="260">
        <v>23.258916304885837</v>
      </c>
      <c r="W18" s="260">
        <v>120.09453328573215</v>
      </c>
      <c r="X18" s="261">
        <v>8.773704239855725</v>
      </c>
      <c r="Z18" s="133" t="s">
        <v>1088</v>
      </c>
      <c r="AA18" s="254">
        <v>4.8847734687605662E-3</v>
      </c>
      <c r="AB18" s="260">
        <v>9.6796355459365344</v>
      </c>
      <c r="AC18" s="260">
        <v>97.907558158202932</v>
      </c>
      <c r="AD18" s="261">
        <v>6.8437106507715901</v>
      </c>
      <c r="AF18" s="133" t="s">
        <v>372</v>
      </c>
      <c r="AG18" s="254">
        <v>1.0936264392176607E-2</v>
      </c>
      <c r="AH18" s="260">
        <v>6.8890335234842199</v>
      </c>
      <c r="AI18" s="260">
        <v>29.493214619641932</v>
      </c>
      <c r="AJ18" s="261">
        <v>3.0411167954275937</v>
      </c>
      <c r="BA18" s="253"/>
      <c r="BB18" s="253"/>
      <c r="BC18" s="253"/>
      <c r="BD18" s="253"/>
      <c r="BE18" s="253"/>
      <c r="BF18" s="253"/>
      <c r="BG18" s="253"/>
    </row>
    <row r="19" spans="2:59" s="251" customFormat="1" x14ac:dyDescent="0.3">
      <c r="B19" s="134" t="s">
        <v>938</v>
      </c>
      <c r="C19" s="136"/>
      <c r="D19" s="136">
        <v>563.83949145209397</v>
      </c>
      <c r="E19" s="136">
        <v>2693.1449018539606</v>
      </c>
      <c r="F19" s="137">
        <v>315.21062307230164</v>
      </c>
      <c r="H19" s="134" t="s">
        <v>412</v>
      </c>
      <c r="I19" s="136"/>
      <c r="J19" s="136">
        <v>28.579623185990002</v>
      </c>
      <c r="K19" s="136">
        <v>587.20784964044628</v>
      </c>
      <c r="L19" s="137">
        <v>38.365506864493511</v>
      </c>
      <c r="N19" s="133" t="s">
        <v>229</v>
      </c>
      <c r="O19" s="254">
        <v>3.5145387598139563E-3</v>
      </c>
      <c r="P19" s="258">
        <v>3.1374291518936217</v>
      </c>
      <c r="Q19" s="255">
        <v>16.206156531477628</v>
      </c>
      <c r="R19" s="259">
        <v>3.6842163270773765</v>
      </c>
      <c r="T19" s="133" t="s">
        <v>883</v>
      </c>
      <c r="U19" s="254">
        <v>1.0037514422621213E-2</v>
      </c>
      <c r="V19" s="260">
        <v>21.991335660806875</v>
      </c>
      <c r="W19" s="260">
        <v>187.69477858183984</v>
      </c>
      <c r="X19" s="261">
        <v>13.819947296768182</v>
      </c>
      <c r="Z19" s="133" t="s">
        <v>279</v>
      </c>
      <c r="AA19" s="254">
        <v>3.7096193126862726E-3</v>
      </c>
      <c r="AB19" s="260">
        <v>7.3509576627474038</v>
      </c>
      <c r="AC19" s="260">
        <v>45.164139957018079</v>
      </c>
      <c r="AD19" s="261">
        <v>2.6066818937963525</v>
      </c>
      <c r="AF19" s="133" t="s">
        <v>376</v>
      </c>
      <c r="AG19" s="254">
        <v>9.9129135248910878E-3</v>
      </c>
      <c r="AH19" s="260">
        <v>6.24439855689912</v>
      </c>
      <c r="AI19" s="260">
        <v>43.117971230568209</v>
      </c>
      <c r="AJ19" s="261">
        <v>5.2245396437393934</v>
      </c>
      <c r="BA19" s="253"/>
      <c r="BB19" s="253"/>
      <c r="BC19" s="253"/>
      <c r="BD19" s="253"/>
      <c r="BE19" s="253"/>
      <c r="BF19" s="253"/>
      <c r="BG19" s="253"/>
    </row>
    <row r="20" spans="2:59" s="251" customFormat="1" x14ac:dyDescent="0.3">
      <c r="B20" s="134" t="s">
        <v>862</v>
      </c>
      <c r="C20" s="136"/>
      <c r="D20" s="136">
        <v>114.25453822424282</v>
      </c>
      <c r="E20" s="136">
        <v>497.63546974875101</v>
      </c>
      <c r="F20" s="137">
        <v>86.562003300451465</v>
      </c>
      <c r="H20" s="134" t="s">
        <v>105</v>
      </c>
      <c r="I20" s="136"/>
      <c r="J20" s="136">
        <v>7.7137473043036522</v>
      </c>
      <c r="K20" s="136">
        <v>291.59483338406358</v>
      </c>
      <c r="L20" s="137">
        <v>14.201151991275136</v>
      </c>
      <c r="N20" s="134" t="s">
        <v>938</v>
      </c>
      <c r="O20" s="136"/>
      <c r="P20" s="136">
        <v>809.49633764624525</v>
      </c>
      <c r="Q20" s="136">
        <v>8689.3878671505045</v>
      </c>
      <c r="R20" s="137">
        <v>856.16167506262582</v>
      </c>
      <c r="T20" s="133" t="s">
        <v>901</v>
      </c>
      <c r="U20" s="254">
        <v>9.9998200109211698E-3</v>
      </c>
      <c r="V20" s="260">
        <v>21.908750428514292</v>
      </c>
      <c r="W20" s="260">
        <v>123.01918944593004</v>
      </c>
      <c r="X20" s="261">
        <v>14.39790618739314</v>
      </c>
      <c r="Z20" s="133" t="s">
        <v>1076</v>
      </c>
      <c r="AA20" s="254">
        <v>3.6886870955470936E-3</v>
      </c>
      <c r="AB20" s="260">
        <v>7.3094785165041962</v>
      </c>
      <c r="AC20" s="260">
        <v>70.856215639991788</v>
      </c>
      <c r="AD20" s="261">
        <v>1.7667975799184286</v>
      </c>
      <c r="AF20" s="133" t="s">
        <v>385</v>
      </c>
      <c r="AG20" s="254">
        <v>9.388464876474335E-3</v>
      </c>
      <c r="AH20" s="260">
        <v>5.9140348979084347</v>
      </c>
      <c r="AI20" s="260">
        <v>26.296721100919065</v>
      </c>
      <c r="AJ20" s="261">
        <v>6.0595579337925933</v>
      </c>
      <c r="BA20" s="253"/>
      <c r="BB20" s="253"/>
      <c r="BC20" s="253"/>
      <c r="BD20" s="253"/>
      <c r="BE20" s="253"/>
      <c r="BF20" s="253"/>
      <c r="BG20" s="253"/>
    </row>
    <row r="21" spans="2:59" s="251" customFormat="1" ht="17.25" thickBot="1" x14ac:dyDescent="0.35">
      <c r="B21" s="134" t="s">
        <v>105</v>
      </c>
      <c r="C21" s="136"/>
      <c r="D21" s="136">
        <v>1.0423828730416744</v>
      </c>
      <c r="E21" s="136">
        <v>4.1695314921648787</v>
      </c>
      <c r="F21" s="137">
        <v>0.71611703378010816</v>
      </c>
      <c r="H21" s="247" t="s">
        <v>413</v>
      </c>
      <c r="I21" s="225"/>
      <c r="J21" s="225">
        <v>266.66170664508707</v>
      </c>
      <c r="K21" s="225">
        <v>4487.953005636673</v>
      </c>
      <c r="L21" s="226">
        <v>311.37774883052771</v>
      </c>
      <c r="N21" s="134" t="s">
        <v>862</v>
      </c>
      <c r="O21" s="136"/>
      <c r="P21" s="136">
        <v>83.203776453421924</v>
      </c>
      <c r="Q21" s="136">
        <v>913.07637766437108</v>
      </c>
      <c r="R21" s="137">
        <v>74.315421562592789</v>
      </c>
      <c r="T21" s="133" t="s">
        <v>903</v>
      </c>
      <c r="U21" s="254">
        <v>9.8838229235036455E-3</v>
      </c>
      <c r="V21" s="260">
        <v>21.654610730410766</v>
      </c>
      <c r="W21" s="260">
        <v>142.81375186101587</v>
      </c>
      <c r="X21" s="261">
        <v>14.800937463871689</v>
      </c>
      <c r="Z21" s="133" t="s">
        <v>1049</v>
      </c>
      <c r="AA21" s="254">
        <v>2.6105055840773593E-3</v>
      </c>
      <c r="AB21" s="260">
        <v>5.1729609993383301</v>
      </c>
      <c r="AC21" s="260">
        <v>56.802883592979278</v>
      </c>
      <c r="AD21" s="261">
        <v>4.034993320565496</v>
      </c>
      <c r="AF21" s="133" t="s">
        <v>377</v>
      </c>
      <c r="AG21" s="254">
        <v>7.9842478778020757E-3</v>
      </c>
      <c r="AH21" s="260">
        <v>5.0294825835898651</v>
      </c>
      <c r="AI21" s="260">
        <v>20.540945917989994</v>
      </c>
      <c r="AJ21" s="261">
        <v>2.968576135437762</v>
      </c>
      <c r="BA21" s="253"/>
      <c r="BB21" s="253"/>
      <c r="BC21" s="253"/>
      <c r="BD21" s="253"/>
      <c r="BE21" s="253"/>
      <c r="BF21" s="253"/>
      <c r="BG21" s="253"/>
    </row>
    <row r="22" spans="2:59" s="251" customFormat="1" ht="17.25" thickBot="1" x14ac:dyDescent="0.35">
      <c r="B22" s="247" t="s">
        <v>325</v>
      </c>
      <c r="C22" s="225"/>
      <c r="D22" s="225">
        <v>679.13641254937841</v>
      </c>
      <c r="E22" s="225">
        <v>3194.9499030948764</v>
      </c>
      <c r="F22" s="226">
        <v>402.48874340653322</v>
      </c>
      <c r="N22" s="134" t="s">
        <v>105</v>
      </c>
      <c r="O22" s="136"/>
      <c r="P22" s="136">
        <v>3.9468293236007086</v>
      </c>
      <c r="Q22" s="136">
        <v>23.280925144912111</v>
      </c>
      <c r="R22" s="137">
        <v>3.7908821437470834</v>
      </c>
      <c r="T22" s="133" t="s">
        <v>913</v>
      </c>
      <c r="U22" s="254">
        <v>9.019749098255354E-3</v>
      </c>
      <c r="V22" s="260">
        <v>19.761498877547268</v>
      </c>
      <c r="W22" s="260">
        <v>154.97479561530855</v>
      </c>
      <c r="X22" s="261">
        <v>12.781488528939986</v>
      </c>
      <c r="Z22" s="133" t="s">
        <v>1047</v>
      </c>
      <c r="AA22" s="254">
        <v>2.3620314945394022E-3</v>
      </c>
      <c r="AB22" s="260">
        <v>4.6805863488622474</v>
      </c>
      <c r="AC22" s="260">
        <v>28.607989964728976</v>
      </c>
      <c r="AD22" s="261">
        <v>1.2593562045669984</v>
      </c>
      <c r="AF22" s="133" t="s">
        <v>382</v>
      </c>
      <c r="AG22" s="254">
        <v>7.5276508212320983E-3</v>
      </c>
      <c r="AH22" s="260">
        <v>4.7418603831166415</v>
      </c>
      <c r="AI22" s="260">
        <v>32.947983233718531</v>
      </c>
      <c r="AJ22" s="261">
        <v>3.8540393050572233</v>
      </c>
      <c r="BA22" s="253"/>
      <c r="BB22" s="253"/>
      <c r="BC22" s="253"/>
      <c r="BD22" s="253"/>
      <c r="BE22" s="253"/>
      <c r="BF22" s="253"/>
      <c r="BG22" s="253"/>
    </row>
    <row r="23" spans="2:59" s="251" customFormat="1" ht="17.25" thickBot="1" x14ac:dyDescent="0.35">
      <c r="N23" s="247" t="s">
        <v>326</v>
      </c>
      <c r="O23" s="225"/>
      <c r="P23" s="225">
        <v>896.64694342326789</v>
      </c>
      <c r="Q23" s="225">
        <v>9625.7451699597877</v>
      </c>
      <c r="R23" s="226">
        <v>934.26797876896569</v>
      </c>
      <c r="T23" s="133" t="s">
        <v>906</v>
      </c>
      <c r="U23" s="254">
        <v>8.4657340733755772E-3</v>
      </c>
      <c r="V23" s="260">
        <v>18.547699339107371</v>
      </c>
      <c r="W23" s="260">
        <v>88.137300388322032</v>
      </c>
      <c r="X23" s="261">
        <v>9.68648807340759</v>
      </c>
      <c r="Z23" s="133" t="s">
        <v>288</v>
      </c>
      <c r="AA23" s="254">
        <v>1.0189912099203525E-3</v>
      </c>
      <c r="AB23" s="260">
        <v>2.0192263980349159</v>
      </c>
      <c r="AC23" s="260">
        <v>32.622794474306765</v>
      </c>
      <c r="AD23" s="261">
        <v>0.82013608421815365</v>
      </c>
      <c r="AF23" s="133" t="s">
        <v>380</v>
      </c>
      <c r="AG23" s="254">
        <v>6.8810078738870233E-3</v>
      </c>
      <c r="AH23" s="260">
        <v>4.3345234001911352</v>
      </c>
      <c r="AI23" s="260">
        <v>18.282437358749885</v>
      </c>
      <c r="AJ23" s="261">
        <v>2.4484349130767522</v>
      </c>
      <c r="BA23" s="253"/>
      <c r="BB23" s="253"/>
      <c r="BC23" s="253"/>
      <c r="BD23" s="253"/>
      <c r="BE23" s="253"/>
      <c r="BF23" s="253"/>
      <c r="BG23" s="253"/>
    </row>
    <row r="24" spans="2:59" s="251" customFormat="1" x14ac:dyDescent="0.3">
      <c r="N24" s="253"/>
      <c r="O24" s="253"/>
      <c r="P24" s="253"/>
      <c r="Q24" s="253"/>
      <c r="R24" s="253"/>
      <c r="T24" s="133" t="s">
        <v>248</v>
      </c>
      <c r="U24" s="254">
        <v>8.3017267451269122E-3</v>
      </c>
      <c r="V24" s="260">
        <v>18.188373309326519</v>
      </c>
      <c r="W24" s="260">
        <v>169.09349688347001</v>
      </c>
      <c r="X24" s="261">
        <v>8.8534223623476223</v>
      </c>
      <c r="Z24" s="133" t="s">
        <v>1054</v>
      </c>
      <c r="AA24" s="254">
        <v>4.7863220827091321E-4</v>
      </c>
      <c r="AB24" s="260">
        <v>0.94845449154160599</v>
      </c>
      <c r="AC24" s="260">
        <v>8.5360904238744535</v>
      </c>
      <c r="AD24" s="261">
        <v>6.164954195020439E-2</v>
      </c>
      <c r="AF24" s="133" t="s">
        <v>373</v>
      </c>
      <c r="AG24" s="254">
        <v>6.2953889816515342E-3</v>
      </c>
      <c r="AH24" s="260">
        <v>3.9656270352237701</v>
      </c>
      <c r="AI24" s="260">
        <v>13.72815631450314</v>
      </c>
      <c r="AJ24" s="261">
        <v>1.2213048122167927</v>
      </c>
      <c r="BA24" s="253"/>
      <c r="BB24" s="253"/>
      <c r="BC24" s="253"/>
      <c r="BD24" s="253"/>
      <c r="BE24" s="253"/>
      <c r="BF24" s="253"/>
      <c r="BG24" s="253"/>
    </row>
    <row r="25" spans="2:59" s="251" customFormat="1" x14ac:dyDescent="0.3">
      <c r="T25" s="133" t="s">
        <v>897</v>
      </c>
      <c r="U25" s="254">
        <v>7.6166084971174639E-3</v>
      </c>
      <c r="V25" s="260">
        <v>16.687337821361044</v>
      </c>
      <c r="W25" s="260">
        <v>119.93648660665069</v>
      </c>
      <c r="X25" s="261">
        <v>8.7234710924109677</v>
      </c>
      <c r="Z25" s="134" t="s">
        <v>938</v>
      </c>
      <c r="AA25" s="136"/>
      <c r="AB25" s="136">
        <v>1140.0916290159469</v>
      </c>
      <c r="AC25" s="136">
        <v>7777.1357750380157</v>
      </c>
      <c r="AD25" s="137">
        <v>642.73561023305126</v>
      </c>
      <c r="AF25" s="133" t="s">
        <v>384</v>
      </c>
      <c r="AG25" s="254">
        <v>3.7318016215442036E-3</v>
      </c>
      <c r="AH25" s="260">
        <v>2.3507575852136213</v>
      </c>
      <c r="AI25" s="260">
        <v>14.848400291818583</v>
      </c>
      <c r="AJ25" s="261">
        <v>1.6477409823580815</v>
      </c>
      <c r="BA25" s="253"/>
      <c r="BB25" s="253"/>
      <c r="BC25" s="253"/>
      <c r="BD25" s="253"/>
      <c r="BE25" s="253"/>
      <c r="BF25" s="253"/>
      <c r="BG25" s="253"/>
    </row>
    <row r="26" spans="2:59" s="251" customFormat="1" ht="17.25" thickBot="1" x14ac:dyDescent="0.35">
      <c r="T26" s="133" t="s">
        <v>244</v>
      </c>
      <c r="U26" s="254">
        <v>7.4727819555844592E-3</v>
      </c>
      <c r="V26" s="260">
        <v>16.372226169351151</v>
      </c>
      <c r="W26" s="260">
        <v>138.6223901606246</v>
      </c>
      <c r="X26" s="261">
        <v>16.687303604304432</v>
      </c>
      <c r="Z26" s="134" t="s">
        <v>744</v>
      </c>
      <c r="AA26" s="136"/>
      <c r="AB26" s="136">
        <v>841.50191014004349</v>
      </c>
      <c r="AC26" s="136">
        <v>5883</v>
      </c>
      <c r="AD26" s="137">
        <v>383.95958186445591</v>
      </c>
      <c r="AF26" s="133" t="s">
        <v>374</v>
      </c>
      <c r="AG26" s="254">
        <v>5.5496588833007978E-4</v>
      </c>
      <c r="AH26" s="260">
        <v>0.34958725136812513</v>
      </c>
      <c r="AI26" s="260">
        <v>2.796698010945001</v>
      </c>
      <c r="AJ26" s="261">
        <v>0.35483106013864696</v>
      </c>
      <c r="BA26" s="253"/>
      <c r="BB26" s="253"/>
      <c r="BC26" s="253"/>
      <c r="BD26" s="253"/>
      <c r="BE26" s="253"/>
      <c r="BF26" s="253"/>
      <c r="BG26" s="253"/>
    </row>
    <row r="27" spans="2:59" s="251" customFormat="1" ht="51" x14ac:dyDescent="0.3">
      <c r="B27" s="245" t="s">
        <v>931</v>
      </c>
      <c r="C27" s="132" t="s">
        <v>311</v>
      </c>
      <c r="D27" s="132" t="s">
        <v>87</v>
      </c>
      <c r="E27" s="132" t="s">
        <v>88</v>
      </c>
      <c r="F27" s="246" t="s">
        <v>338</v>
      </c>
      <c r="H27" s="245" t="s">
        <v>850</v>
      </c>
      <c r="I27" s="132" t="s">
        <v>102</v>
      </c>
      <c r="J27" s="132" t="s">
        <v>87</v>
      </c>
      <c r="K27" s="132" t="s">
        <v>88</v>
      </c>
      <c r="L27" s="246" t="s">
        <v>338</v>
      </c>
      <c r="N27" s="249" t="s">
        <v>863</v>
      </c>
      <c r="O27" s="132" t="s">
        <v>310</v>
      </c>
      <c r="P27" s="132" t="s">
        <v>87</v>
      </c>
      <c r="Q27" s="132" t="s">
        <v>88</v>
      </c>
      <c r="R27" s="246" t="s">
        <v>338</v>
      </c>
      <c r="T27" s="133" t="s">
        <v>904</v>
      </c>
      <c r="U27" s="254">
        <v>7.1463159743568429E-3</v>
      </c>
      <c r="V27" s="260">
        <v>15.656967124857911</v>
      </c>
      <c r="W27" s="260">
        <v>79.796716550370533</v>
      </c>
      <c r="X27" s="261">
        <v>10.784051810694715</v>
      </c>
      <c r="Z27" s="134" t="s">
        <v>105</v>
      </c>
      <c r="AA27" s="136"/>
      <c r="AB27" s="136">
        <v>30.489316538900809</v>
      </c>
      <c r="AC27" s="136">
        <v>195</v>
      </c>
      <c r="AD27" s="137">
        <v>28.377235203311436</v>
      </c>
      <c r="AF27" s="134" t="s">
        <v>938</v>
      </c>
      <c r="AG27" s="136"/>
      <c r="AH27" s="136">
        <v>569.46993443401675</v>
      </c>
      <c r="AI27" s="136">
        <v>3071.8536317987459</v>
      </c>
      <c r="AJ27" s="137">
        <v>355.04344040869807</v>
      </c>
      <c r="BA27" s="253"/>
      <c r="BB27" s="253"/>
      <c r="BC27" s="253"/>
      <c r="BD27" s="253"/>
      <c r="BE27" s="253"/>
      <c r="BF27" s="253"/>
      <c r="BG27" s="253"/>
    </row>
    <row r="28" spans="2:59" s="251" customFormat="1" ht="17.25" thickBot="1" x14ac:dyDescent="0.35">
      <c r="B28" s="133" t="s">
        <v>199</v>
      </c>
      <c r="C28" s="262">
        <v>0.19210650167455154</v>
      </c>
      <c r="D28" s="263">
        <v>130.26627184752061</v>
      </c>
      <c r="E28" s="264">
        <v>557.1777198639287</v>
      </c>
      <c r="F28" s="265">
        <v>71.437456592818634</v>
      </c>
      <c r="H28" s="229" t="s">
        <v>483</v>
      </c>
      <c r="I28" s="262">
        <v>0.1054338865807147</v>
      </c>
      <c r="J28" s="263">
        <v>27.301889775443669</v>
      </c>
      <c r="K28" s="264">
        <v>239.08006961747026</v>
      </c>
      <c r="L28" s="265">
        <v>23.889948326789085</v>
      </c>
      <c r="N28" s="229" t="s">
        <v>33</v>
      </c>
      <c r="O28" s="262">
        <v>0.14494866462443598</v>
      </c>
      <c r="P28" s="263">
        <v>129.39568944882836</v>
      </c>
      <c r="Q28" s="264">
        <v>1562.0414564077637</v>
      </c>
      <c r="R28" s="265">
        <v>132.34085803120527</v>
      </c>
      <c r="T28" s="133" t="s">
        <v>887</v>
      </c>
      <c r="U28" s="254">
        <v>6.9743306627774414E-3</v>
      </c>
      <c r="V28" s="260">
        <v>15.280162015901126</v>
      </c>
      <c r="W28" s="260">
        <v>92.870098628740536</v>
      </c>
      <c r="X28" s="261">
        <v>10.247121887834568</v>
      </c>
      <c r="Z28" s="247" t="s">
        <v>329</v>
      </c>
      <c r="AA28" s="225"/>
      <c r="AB28" s="225">
        <v>2012.0828556948911</v>
      </c>
      <c r="AC28" s="225">
        <v>13854.804684120185</v>
      </c>
      <c r="AD28" s="226">
        <v>1055.0724273008186</v>
      </c>
      <c r="AF28" s="134" t="s">
        <v>412</v>
      </c>
      <c r="AG28" s="136"/>
      <c r="AH28" s="136">
        <v>56.900892460358811</v>
      </c>
      <c r="AI28" s="136">
        <v>473.25069031303508</v>
      </c>
      <c r="AJ28" s="137">
        <v>35.613284892086824</v>
      </c>
      <c r="BA28" s="253"/>
      <c r="BB28" s="253"/>
      <c r="BC28" s="253"/>
      <c r="BD28" s="253"/>
      <c r="BE28" s="253"/>
      <c r="BF28" s="253"/>
      <c r="BG28" s="253"/>
    </row>
    <row r="29" spans="2:59" s="251" customFormat="1" x14ac:dyDescent="0.3">
      <c r="B29" s="266" t="s">
        <v>200</v>
      </c>
      <c r="C29" s="254">
        <v>0.16078734397138816</v>
      </c>
      <c r="D29" s="267">
        <v>109.02893799451387</v>
      </c>
      <c r="E29" s="268">
        <v>498.32940341934199</v>
      </c>
      <c r="F29" s="269">
        <v>62.678808158686266</v>
      </c>
      <c r="H29" s="270" t="s">
        <v>1081</v>
      </c>
      <c r="I29" s="254">
        <v>3.9009020368677025E-2</v>
      </c>
      <c r="J29" s="258">
        <v>10.101306220351967</v>
      </c>
      <c r="K29" s="258">
        <v>76.198683185960348</v>
      </c>
      <c r="L29" s="259">
        <v>6.9608422716617131</v>
      </c>
      <c r="N29" s="270" t="s">
        <v>220</v>
      </c>
      <c r="O29" s="254">
        <v>0.10115856716031874</v>
      </c>
      <c r="P29" s="258">
        <v>90.304264446175367</v>
      </c>
      <c r="Q29" s="258">
        <v>1023.3190658653764</v>
      </c>
      <c r="R29" s="259">
        <v>91.652643626502737</v>
      </c>
      <c r="T29" s="133" t="s">
        <v>902</v>
      </c>
      <c r="U29" s="254">
        <v>6.9393873636599658E-3</v>
      </c>
      <c r="V29" s="260">
        <v>15.203604235993328</v>
      </c>
      <c r="W29" s="260">
        <v>67.449787701228487</v>
      </c>
      <c r="X29" s="261">
        <v>9.1237972671188743</v>
      </c>
      <c r="AF29" s="134" t="s">
        <v>105</v>
      </c>
      <c r="AG29" s="136"/>
      <c r="AH29" s="136">
        <v>3.5548292933420997</v>
      </c>
      <c r="AI29" s="136">
        <v>13.001963910907122</v>
      </c>
      <c r="AJ29" s="137">
        <v>1.9538408888785717</v>
      </c>
      <c r="BA29" s="253"/>
      <c r="BB29" s="253"/>
      <c r="BC29" s="253"/>
      <c r="BD29" s="253"/>
      <c r="BE29" s="253"/>
      <c r="BF29" s="253"/>
      <c r="BG29" s="253"/>
    </row>
    <row r="30" spans="2:59" s="251" customFormat="1" ht="17.25" thickBot="1" x14ac:dyDescent="0.35">
      <c r="B30" s="266" t="s">
        <v>214</v>
      </c>
      <c r="C30" s="254">
        <v>2.2681815659769716E-2</v>
      </c>
      <c r="D30" s="267">
        <v>15.380403781109088</v>
      </c>
      <c r="E30" s="268">
        <v>35.877453471621514</v>
      </c>
      <c r="F30" s="269">
        <v>5.5942343960828884</v>
      </c>
      <c r="H30" s="270" t="s">
        <v>344</v>
      </c>
      <c r="I30" s="254">
        <v>4.0273826594365486E-2</v>
      </c>
      <c r="J30" s="258">
        <v>10.428825211455512</v>
      </c>
      <c r="K30" s="258">
        <v>90.761584344744406</v>
      </c>
      <c r="L30" s="259">
        <v>9.1933674341414182</v>
      </c>
      <c r="N30" s="270" t="s">
        <v>221</v>
      </c>
      <c r="O30" s="254">
        <v>3.3537095795685659E-2</v>
      </c>
      <c r="P30" s="258">
        <v>29.938569243380051</v>
      </c>
      <c r="Q30" s="258">
        <v>441.843731561232</v>
      </c>
      <c r="R30" s="259">
        <v>34.888487127053295</v>
      </c>
      <c r="T30" s="133" t="s">
        <v>909</v>
      </c>
      <c r="U30" s="254">
        <v>6.8077798453062823E-3</v>
      </c>
      <c r="V30" s="260">
        <v>14.915263418760823</v>
      </c>
      <c r="W30" s="260">
        <v>71.278207465360296</v>
      </c>
      <c r="X30" s="261">
        <v>6.7043094188323895</v>
      </c>
      <c r="AF30" s="247" t="s">
        <v>364</v>
      </c>
      <c r="AG30" s="225"/>
      <c r="AH30" s="225">
        <v>629.92565618771766</v>
      </c>
      <c r="AI30" s="225">
        <v>3558.1062860226884</v>
      </c>
      <c r="AJ30" s="226">
        <v>392.61056618966347</v>
      </c>
      <c r="BA30" s="253"/>
      <c r="BB30" s="253"/>
      <c r="BC30" s="253"/>
      <c r="BD30" s="253"/>
      <c r="BE30" s="253"/>
      <c r="BF30" s="253"/>
      <c r="BG30" s="253"/>
    </row>
    <row r="31" spans="2:59" s="251" customFormat="1" x14ac:dyDescent="0.3">
      <c r="B31" s="133" t="s">
        <v>203</v>
      </c>
      <c r="C31" s="262">
        <v>0.36242283507222128</v>
      </c>
      <c r="D31" s="263">
        <v>245.75676068084493</v>
      </c>
      <c r="E31" s="264">
        <v>1230.5356633683102</v>
      </c>
      <c r="F31" s="265">
        <v>116.22722677981263</v>
      </c>
      <c r="H31" s="229" t="s">
        <v>485</v>
      </c>
      <c r="I31" s="262">
        <v>2.2383463765089436E-2</v>
      </c>
      <c r="J31" s="263">
        <v>5.796152264948276</v>
      </c>
      <c r="K31" s="264">
        <v>130.08694885751154</v>
      </c>
      <c r="L31" s="265">
        <v>6.4017884900787179</v>
      </c>
      <c r="N31" s="229" t="s">
        <v>864</v>
      </c>
      <c r="O31" s="262">
        <v>0.204282995776185</v>
      </c>
      <c r="P31" s="263">
        <v>182.36345363802215</v>
      </c>
      <c r="Q31" s="264">
        <v>1734.2257566265735</v>
      </c>
      <c r="R31" s="265">
        <v>177.99272862423447</v>
      </c>
      <c r="T31" s="133" t="s">
        <v>1083</v>
      </c>
      <c r="U31" s="254">
        <v>6.6554276620220286E-3</v>
      </c>
      <c r="V31" s="260">
        <v>14.581472814813093</v>
      </c>
      <c r="W31" s="260">
        <v>91.794689711261412</v>
      </c>
      <c r="X31" s="261">
        <v>6.6643973425347136</v>
      </c>
      <c r="BA31" s="253"/>
      <c r="BB31" s="253"/>
      <c r="BC31" s="253"/>
      <c r="BD31" s="253"/>
      <c r="BE31" s="253"/>
      <c r="BF31" s="253"/>
      <c r="BG31" s="253"/>
    </row>
    <row r="32" spans="2:59" s="251" customFormat="1" x14ac:dyDescent="0.3">
      <c r="B32" s="266" t="s">
        <v>204</v>
      </c>
      <c r="C32" s="254">
        <v>0.35697430028497329</v>
      </c>
      <c r="D32" s="267">
        <v>242.06214177112827</v>
      </c>
      <c r="E32" s="268">
        <v>1216.0051147378238</v>
      </c>
      <c r="F32" s="269">
        <v>114.1957125124826</v>
      </c>
      <c r="H32" s="270" t="s">
        <v>1082</v>
      </c>
      <c r="I32" s="254">
        <v>1.118459765728836E-2</v>
      </c>
      <c r="J32" s="258">
        <v>2.8962287394025266</v>
      </c>
      <c r="K32" s="258">
        <v>122.12894099934684</v>
      </c>
      <c r="L32" s="259">
        <v>4.4881517306008147</v>
      </c>
      <c r="N32" s="270" t="s">
        <v>232</v>
      </c>
      <c r="O32" s="254">
        <v>0.16652880366928163</v>
      </c>
      <c r="P32" s="258">
        <v>148.66028203644876</v>
      </c>
      <c r="Q32" s="258">
        <v>1404.8082509286228</v>
      </c>
      <c r="R32" s="259">
        <v>147.75392735833876</v>
      </c>
      <c r="T32" s="133" t="s">
        <v>929</v>
      </c>
      <c r="U32" s="254">
        <v>6.4126556078634581E-3</v>
      </c>
      <c r="V32" s="260">
        <v>14.04958000676565</v>
      </c>
      <c r="W32" s="260">
        <v>57.266496553519936</v>
      </c>
      <c r="X32" s="261">
        <v>8.2531037616330227</v>
      </c>
      <c r="BA32" s="253"/>
      <c r="BB32" s="253"/>
      <c r="BC32" s="253"/>
      <c r="BD32" s="253"/>
      <c r="BE32" s="253"/>
      <c r="BF32" s="253"/>
      <c r="BG32" s="253"/>
    </row>
    <row r="33" spans="2:59" s="251" customFormat="1" x14ac:dyDescent="0.3">
      <c r="B33" s="133" t="s">
        <v>205</v>
      </c>
      <c r="C33" s="262">
        <v>9.4750003648535544E-2</v>
      </c>
      <c r="D33" s="263">
        <v>64.249411785883083</v>
      </c>
      <c r="E33" s="264">
        <v>282.5054061189673</v>
      </c>
      <c r="F33" s="265">
        <v>68.697717109080727</v>
      </c>
      <c r="H33" s="271" t="s">
        <v>1080</v>
      </c>
      <c r="I33" s="254">
        <v>3.2063664467269757E-3</v>
      </c>
      <c r="J33" s="258">
        <v>0.83028204827870877</v>
      </c>
      <c r="K33" s="258">
        <v>6.6422563862296702</v>
      </c>
      <c r="L33" s="259">
        <v>1.4945076869016758</v>
      </c>
      <c r="N33" s="270" t="s">
        <v>49</v>
      </c>
      <c r="O33" s="254">
        <v>2.3543012555138191E-2</v>
      </c>
      <c r="P33" s="258">
        <v>21.016849994221758</v>
      </c>
      <c r="Q33" s="258">
        <v>190.11446305681781</v>
      </c>
      <c r="R33" s="259">
        <v>19.45054633306809</v>
      </c>
      <c r="T33" s="133" t="s">
        <v>905</v>
      </c>
      <c r="U33" s="254">
        <v>6.3639318136825794E-3</v>
      </c>
      <c r="V33" s="260">
        <v>13.942830340724326</v>
      </c>
      <c r="W33" s="260">
        <v>96.523674189787684</v>
      </c>
      <c r="X33" s="261">
        <v>9.2006837962873576</v>
      </c>
      <c r="BA33" s="253"/>
      <c r="BB33" s="253"/>
      <c r="BC33" s="253"/>
      <c r="BD33" s="253"/>
      <c r="BE33" s="253"/>
      <c r="BF33" s="253"/>
      <c r="BG33" s="253"/>
    </row>
    <row r="34" spans="2:59" s="251" customFormat="1" x14ac:dyDescent="0.3">
      <c r="B34" s="266" t="s">
        <v>198</v>
      </c>
      <c r="C34" s="254">
        <v>1.8601566239171686E-2</v>
      </c>
      <c r="D34" s="267">
        <v>12.61361100941123</v>
      </c>
      <c r="E34" s="268">
        <v>45.60683372547583</v>
      </c>
      <c r="F34" s="269">
        <v>8.5411775354323876</v>
      </c>
      <c r="H34" s="229" t="s">
        <v>484</v>
      </c>
      <c r="I34" s="262">
        <v>4.5990927229631093E-2</v>
      </c>
      <c r="J34" s="263">
        <v>11.909256754303437</v>
      </c>
      <c r="K34" s="264">
        <v>150.02510470746174</v>
      </c>
      <c r="L34" s="265">
        <v>10.423083298033527</v>
      </c>
      <c r="N34" s="229" t="s">
        <v>34</v>
      </c>
      <c r="O34" s="262">
        <v>1.3373714204766587E-2</v>
      </c>
      <c r="P34" s="263">
        <v>11.938716196531471</v>
      </c>
      <c r="Q34" s="264">
        <v>167.3292600844197</v>
      </c>
      <c r="R34" s="265">
        <v>9.0323406099939643</v>
      </c>
      <c r="T34" s="133" t="s">
        <v>908</v>
      </c>
      <c r="U34" s="254">
        <v>5.91382335678374E-3</v>
      </c>
      <c r="V34" s="260">
        <v>12.956681206320862</v>
      </c>
      <c r="W34" s="260">
        <v>60.532946913781622</v>
      </c>
      <c r="X34" s="261">
        <v>6.8124287764849223</v>
      </c>
      <c r="BA34" s="253"/>
      <c r="BB34" s="253"/>
      <c r="BC34" s="253"/>
      <c r="BD34" s="253"/>
      <c r="BE34" s="253"/>
      <c r="BF34" s="253"/>
      <c r="BG34" s="253"/>
    </row>
    <row r="35" spans="2:59" s="251" customFormat="1" x14ac:dyDescent="0.3">
      <c r="B35" s="266" t="s">
        <v>207</v>
      </c>
      <c r="C35" s="254">
        <v>5.4617801425193263E-2</v>
      </c>
      <c r="D35" s="267">
        <v>37.036005060471275</v>
      </c>
      <c r="E35" s="268">
        <v>131.9585583158356</v>
      </c>
      <c r="F35" s="269">
        <v>53.132303581485388</v>
      </c>
      <c r="H35" s="270" t="s">
        <v>349</v>
      </c>
      <c r="I35" s="254">
        <v>2.8676148899374601E-2</v>
      </c>
      <c r="J35" s="258">
        <v>7.4256302392455025</v>
      </c>
      <c r="K35" s="258">
        <v>108.61371799666622</v>
      </c>
      <c r="L35" s="259">
        <v>7.5219696569795635</v>
      </c>
      <c r="N35" s="270" t="s">
        <v>234</v>
      </c>
      <c r="O35" s="254">
        <v>1.1933278982851014E-2</v>
      </c>
      <c r="P35" s="258">
        <v>10.65283950957426</v>
      </c>
      <c r="Q35" s="258">
        <v>155.74799872999191</v>
      </c>
      <c r="R35" s="259">
        <v>8.3109435541911605</v>
      </c>
      <c r="T35" s="133" t="s">
        <v>911</v>
      </c>
      <c r="U35" s="254">
        <v>5.6311557200405711E-3</v>
      </c>
      <c r="V35" s="260">
        <v>12.337380588823693</v>
      </c>
      <c r="W35" s="260">
        <v>68.246000962205528</v>
      </c>
      <c r="X35" s="261">
        <v>5.6838194397226962</v>
      </c>
      <c r="BA35" s="253"/>
      <c r="BB35" s="253"/>
      <c r="BC35" s="253"/>
      <c r="BD35" s="253"/>
      <c r="BE35" s="253"/>
      <c r="BF35" s="253"/>
      <c r="BG35" s="253"/>
    </row>
    <row r="36" spans="2:59" s="251" customFormat="1" x14ac:dyDescent="0.3">
      <c r="B36" s="133" t="s">
        <v>206</v>
      </c>
      <c r="C36" s="262">
        <v>6.6514454431536169E-2</v>
      </c>
      <c r="D36" s="263">
        <v>45.10305443720344</v>
      </c>
      <c r="E36" s="264">
        <v>231.25469507081584</v>
      </c>
      <c r="F36" s="265">
        <v>50.498619784920194</v>
      </c>
      <c r="H36" s="270" t="s">
        <v>351</v>
      </c>
      <c r="I36" s="254">
        <v>2.5796433018734199E-3</v>
      </c>
      <c r="J36" s="258">
        <v>0.66799336884724236</v>
      </c>
      <c r="K36" s="258">
        <v>3.3399668442362116</v>
      </c>
      <c r="L36" s="259">
        <v>0.36739635286598327</v>
      </c>
      <c r="N36" s="229" t="s">
        <v>35</v>
      </c>
      <c r="O36" s="262">
        <v>5.3923570755124587E-3</v>
      </c>
      <c r="P36" s="263">
        <v>4.8137577765761188</v>
      </c>
      <c r="Q36" s="264">
        <v>63.46071438684092</v>
      </c>
      <c r="R36" s="265">
        <v>5.471828978360521</v>
      </c>
      <c r="T36" s="133" t="s">
        <v>910</v>
      </c>
      <c r="U36" s="254">
        <v>5.3452096880022715E-3</v>
      </c>
      <c r="V36" s="260">
        <v>11.71089728761336</v>
      </c>
      <c r="W36" s="260">
        <v>103.59613608175417</v>
      </c>
      <c r="X36" s="261">
        <v>6.4975890367822302</v>
      </c>
      <c r="BA36" s="253"/>
      <c r="BB36" s="253"/>
      <c r="BC36" s="253"/>
      <c r="BD36" s="253"/>
      <c r="BE36" s="253"/>
      <c r="BF36" s="253"/>
      <c r="BG36" s="253"/>
    </row>
    <row r="37" spans="2:59" s="251" customFormat="1" x14ac:dyDescent="0.3">
      <c r="B37" s="266" t="s">
        <v>210</v>
      </c>
      <c r="C37" s="254">
        <v>3.9315601992660994E-2</v>
      </c>
      <c r="D37" s="267">
        <v>26.659674984354513</v>
      </c>
      <c r="E37" s="268">
        <v>145.97898844636731</v>
      </c>
      <c r="F37" s="269">
        <v>12.902274577315318</v>
      </c>
      <c r="H37" s="270" t="s">
        <v>347</v>
      </c>
      <c r="I37" s="254">
        <v>8.4776796588880224E-3</v>
      </c>
      <c r="J37" s="258">
        <v>2.1952778476139212</v>
      </c>
      <c r="K37" s="258">
        <v>15.755178703530852</v>
      </c>
      <c r="L37" s="259">
        <v>1.5363711175876822</v>
      </c>
      <c r="N37" s="229" t="s">
        <v>226</v>
      </c>
      <c r="O37" s="262">
        <v>7.9048853576673232E-3</v>
      </c>
      <c r="P37" s="263">
        <v>7.0566920607344077</v>
      </c>
      <c r="Q37" s="264">
        <v>50.739688485062175</v>
      </c>
      <c r="R37" s="265">
        <v>6.0403803821341402</v>
      </c>
      <c r="T37" s="133" t="s">
        <v>261</v>
      </c>
      <c r="U37" s="254">
        <v>4.6646411163535871E-3</v>
      </c>
      <c r="V37" s="260">
        <v>10.21982975145198</v>
      </c>
      <c r="W37" s="260">
        <v>43.170528580861102</v>
      </c>
      <c r="X37" s="261">
        <v>4.8648786279441785</v>
      </c>
      <c r="BA37" s="253"/>
      <c r="BB37" s="253"/>
      <c r="BC37" s="253"/>
      <c r="BD37" s="253"/>
      <c r="BE37" s="253"/>
      <c r="BF37" s="253"/>
      <c r="BG37" s="253"/>
    </row>
    <row r="38" spans="2:59" s="251" customFormat="1" x14ac:dyDescent="0.3">
      <c r="B38" s="133" t="s">
        <v>208</v>
      </c>
      <c r="C38" s="262">
        <v>4.7829103403893569E-2</v>
      </c>
      <c r="D38" s="263">
        <v>32.432629462952391</v>
      </c>
      <c r="E38" s="264">
        <v>189.736674611561</v>
      </c>
      <c r="F38" s="265">
        <v>19.543014508612956</v>
      </c>
      <c r="H38" s="229" t="s">
        <v>482</v>
      </c>
      <c r="I38" s="262">
        <v>0.14252395768357348</v>
      </c>
      <c r="J38" s="263">
        <v>36.906287999333507</v>
      </c>
      <c r="K38" s="264">
        <v>567.3059781680945</v>
      </c>
      <c r="L38" s="265">
        <v>42.816643826680057</v>
      </c>
      <c r="N38" s="229" t="s">
        <v>36</v>
      </c>
      <c r="O38" s="262">
        <v>3.783685291736933E-2</v>
      </c>
      <c r="P38" s="263">
        <v>33.776962916507919</v>
      </c>
      <c r="Q38" s="264">
        <v>364.12762980054003</v>
      </c>
      <c r="R38" s="265">
        <v>34.179916879378666</v>
      </c>
      <c r="T38" s="133" t="s">
        <v>896</v>
      </c>
      <c r="U38" s="254">
        <v>4.0453554812705126E-3</v>
      </c>
      <c r="V38" s="260">
        <v>8.8630278882003228</v>
      </c>
      <c r="W38" s="260">
        <v>79.970696114135094</v>
      </c>
      <c r="X38" s="261">
        <v>6.3168347178582982</v>
      </c>
      <c r="BA38" s="253"/>
      <c r="BB38" s="253"/>
      <c r="BC38" s="253"/>
      <c r="BD38" s="253"/>
      <c r="BE38" s="253"/>
      <c r="BF38" s="253"/>
      <c r="BG38" s="253"/>
    </row>
    <row r="39" spans="2:59" s="251" customFormat="1" x14ac:dyDescent="0.3">
      <c r="B39" s="266" t="s">
        <v>337</v>
      </c>
      <c r="C39" s="254">
        <v>1.219605376465252E-2</v>
      </c>
      <c r="D39" s="267">
        <v>8.2700712434224855</v>
      </c>
      <c r="E39" s="268">
        <v>51.504863911485991</v>
      </c>
      <c r="F39" s="269">
        <v>4.5829696076822284</v>
      </c>
      <c r="H39" s="270" t="s">
        <v>345</v>
      </c>
      <c r="I39" s="254">
        <v>5.6686560565112371E-2</v>
      </c>
      <c r="J39" s="258">
        <v>14.678869180383568</v>
      </c>
      <c r="K39" s="258">
        <v>203.36873486890286</v>
      </c>
      <c r="L39" s="259">
        <v>18.1361857287303</v>
      </c>
      <c r="N39" s="270" t="s">
        <v>222</v>
      </c>
      <c r="O39" s="254">
        <v>3.6244255773197391E-2</v>
      </c>
      <c r="P39" s="258">
        <v>32.355251264190827</v>
      </c>
      <c r="Q39" s="258">
        <v>332.00891007512138</v>
      </c>
      <c r="R39" s="259">
        <v>33.123365647581309</v>
      </c>
      <c r="T39" s="133" t="s">
        <v>918</v>
      </c>
      <c r="U39" s="254">
        <v>4.0400024632938182E-3</v>
      </c>
      <c r="V39" s="260">
        <v>8.8512998836199746</v>
      </c>
      <c r="W39" s="260">
        <v>32.97176197791471</v>
      </c>
      <c r="X39" s="261">
        <v>3.138302303233953</v>
      </c>
      <c r="BA39" s="253"/>
      <c r="BB39" s="253"/>
      <c r="BC39" s="253"/>
      <c r="BD39" s="253"/>
      <c r="BE39" s="253"/>
      <c r="BF39" s="253"/>
      <c r="BG39" s="253"/>
    </row>
    <row r="40" spans="2:59" s="251" customFormat="1" x14ac:dyDescent="0.3">
      <c r="B40" s="266" t="s">
        <v>215</v>
      </c>
      <c r="C40" s="254">
        <v>2.6732000505115233E-2</v>
      </c>
      <c r="D40" s="267">
        <v>18.12680994382346</v>
      </c>
      <c r="E40" s="268">
        <v>125.07644714334488</v>
      </c>
      <c r="F40" s="269">
        <v>11.859174615082326</v>
      </c>
      <c r="H40" s="270" t="s">
        <v>348</v>
      </c>
      <c r="I40" s="254">
        <v>4.8172923882555362E-2</v>
      </c>
      <c r="J40" s="258">
        <v>12.474280334866595</v>
      </c>
      <c r="K40" s="258">
        <v>148.31563094710225</v>
      </c>
      <c r="L40" s="259">
        <v>10.62345276743835</v>
      </c>
      <c r="N40" s="229" t="s">
        <v>865</v>
      </c>
      <c r="O40" s="262">
        <v>6.4495039923700276E-4</v>
      </c>
      <c r="P40" s="263">
        <v>0.57574729498749821</v>
      </c>
      <c r="Q40" s="264">
        <v>5.1817256548874839</v>
      </c>
      <c r="R40" s="265">
        <v>0.58438350441231068</v>
      </c>
      <c r="T40" s="133" t="s">
        <v>924</v>
      </c>
      <c r="U40" s="254">
        <v>3.9973497936535811E-3</v>
      </c>
      <c r="V40" s="260">
        <v>8.7578515322259243</v>
      </c>
      <c r="W40" s="260">
        <v>45.165036904450638</v>
      </c>
      <c r="X40" s="261">
        <v>6.7276563472513287</v>
      </c>
      <c r="BA40" s="253"/>
      <c r="BB40" s="253"/>
      <c r="BC40" s="253"/>
      <c r="BD40" s="253"/>
      <c r="BE40" s="253"/>
      <c r="BF40" s="253"/>
      <c r="BG40" s="253"/>
    </row>
    <row r="41" spans="2:59" s="251" customFormat="1" x14ac:dyDescent="0.3">
      <c r="B41" s="133" t="s">
        <v>211</v>
      </c>
      <c r="C41" s="262">
        <v>6.1609991254355102E-2</v>
      </c>
      <c r="D41" s="263">
        <v>41.777367237989523</v>
      </c>
      <c r="E41" s="264">
        <v>194.52500184752236</v>
      </c>
      <c r="F41" s="265">
        <v>23.346703940613374</v>
      </c>
      <c r="H41" s="229" t="s">
        <v>481</v>
      </c>
      <c r="I41" s="262">
        <v>0.68366776474099122</v>
      </c>
      <c r="J41" s="263">
        <v>177.03437254675441</v>
      </c>
      <c r="K41" s="264">
        <v>3109.8600709020725</v>
      </c>
      <c r="L41" s="265">
        <v>213.64513289767126</v>
      </c>
      <c r="N41" s="229" t="s">
        <v>37</v>
      </c>
      <c r="O41" s="262">
        <v>0.46870210556573366</v>
      </c>
      <c r="P41" s="263">
        <v>418.41042311728467</v>
      </c>
      <c r="Q41" s="264">
        <v>4822.5448749249426</v>
      </c>
      <c r="R41" s="265">
        <v>458.88750057869152</v>
      </c>
      <c r="T41" s="133" t="s">
        <v>255</v>
      </c>
      <c r="U41" s="254">
        <v>3.796355076933545E-3</v>
      </c>
      <c r="V41" s="260">
        <v>8.3174892975797068</v>
      </c>
      <c r="W41" s="260">
        <v>37.05748398185699</v>
      </c>
      <c r="X41" s="261">
        <v>5.4305578268362549</v>
      </c>
      <c r="BA41" s="253"/>
      <c r="BB41" s="253"/>
      <c r="BC41" s="253"/>
      <c r="BD41" s="253"/>
      <c r="BE41" s="253"/>
      <c r="BF41" s="253"/>
      <c r="BG41" s="253"/>
    </row>
    <row r="42" spans="2:59" s="251" customFormat="1" x14ac:dyDescent="0.3">
      <c r="B42" s="266" t="s">
        <v>212</v>
      </c>
      <c r="C42" s="254">
        <v>5.606421313864917E-2</v>
      </c>
      <c r="D42" s="267">
        <v>38.016808207819643</v>
      </c>
      <c r="E42" s="268">
        <v>184.91911804109873</v>
      </c>
      <c r="F42" s="269">
        <v>21.259583740768036</v>
      </c>
      <c r="H42" s="270" t="s">
        <v>353</v>
      </c>
      <c r="I42" s="254">
        <v>0.47374852484717161</v>
      </c>
      <c r="J42" s="258">
        <v>122.67621374988147</v>
      </c>
      <c r="K42" s="258">
        <v>2055.0452960420525</v>
      </c>
      <c r="L42" s="259">
        <v>145.32917735066957</v>
      </c>
      <c r="N42" s="270" t="s">
        <v>223</v>
      </c>
      <c r="O42" s="254">
        <v>1.0426252024864023E-2</v>
      </c>
      <c r="P42" s="258">
        <v>9.3075163722279974</v>
      </c>
      <c r="Q42" s="258">
        <v>79.946015387978093</v>
      </c>
      <c r="R42" s="259">
        <v>7.2609758969146307</v>
      </c>
      <c r="T42" s="133" t="s">
        <v>882</v>
      </c>
      <c r="U42" s="254">
        <v>3.5005697332980367E-3</v>
      </c>
      <c r="V42" s="260">
        <v>7.6694489061481281</v>
      </c>
      <c r="W42" s="260">
        <v>36.114091471445768</v>
      </c>
      <c r="X42" s="261">
        <v>4.2953359474180495</v>
      </c>
      <c r="BA42" s="253"/>
      <c r="BB42" s="253"/>
      <c r="BC42" s="253"/>
      <c r="BD42" s="253"/>
      <c r="BE42" s="253"/>
      <c r="BF42" s="253"/>
      <c r="BG42" s="253"/>
    </row>
    <row r="43" spans="2:59" s="251" customFormat="1" x14ac:dyDescent="0.3">
      <c r="B43" s="133" t="s">
        <v>75</v>
      </c>
      <c r="C43" s="262">
        <v>3.1806022453826313E-2</v>
      </c>
      <c r="D43" s="263">
        <v>21.567473933691137</v>
      </c>
      <c r="E43" s="264">
        <v>63.883086470905788</v>
      </c>
      <c r="F43" s="265">
        <v>8.5891882703501761</v>
      </c>
      <c r="H43" s="270" t="s">
        <v>350</v>
      </c>
      <c r="I43" s="254">
        <v>0.14437179293433744</v>
      </c>
      <c r="J43" s="258">
        <v>37.384781166716799</v>
      </c>
      <c r="K43" s="258">
        <v>641.04065091956852</v>
      </c>
      <c r="L43" s="259">
        <v>43.576690128470133</v>
      </c>
      <c r="N43" s="270" t="s">
        <v>224</v>
      </c>
      <c r="O43" s="254">
        <v>9.5462645445182175E-3</v>
      </c>
      <c r="P43" s="258">
        <v>8.5219514481170187</v>
      </c>
      <c r="Q43" s="258">
        <v>128.67560627342303</v>
      </c>
      <c r="R43" s="259">
        <v>9.5687016083173759</v>
      </c>
      <c r="T43" s="133" t="s">
        <v>263</v>
      </c>
      <c r="U43" s="254">
        <v>3.3922721780106804E-3</v>
      </c>
      <c r="V43" s="260">
        <v>7.432178224454093</v>
      </c>
      <c r="W43" s="260">
        <v>54.730569242501595</v>
      </c>
      <c r="X43" s="261">
        <v>4.8503417073795418</v>
      </c>
      <c r="BA43" s="253"/>
      <c r="BB43" s="253"/>
      <c r="BC43" s="253"/>
      <c r="BD43" s="253"/>
      <c r="BE43" s="253"/>
      <c r="BF43" s="253"/>
      <c r="BG43" s="253"/>
    </row>
    <row r="44" spans="2:59" s="251" customFormat="1" x14ac:dyDescent="0.3">
      <c r="B44" s="133" t="s">
        <v>213</v>
      </c>
      <c r="C44" s="262">
        <v>1.6123258027692544E-2</v>
      </c>
      <c r="D44" s="263">
        <v>10.933085007509385</v>
      </c>
      <c r="E44" s="264">
        <v>49.732049052561557</v>
      </c>
      <c r="F44" s="265">
        <v>6.2777193504482458</v>
      </c>
      <c r="H44" s="270" t="s">
        <v>343</v>
      </c>
      <c r="I44" s="254">
        <v>3.3244703181539069E-2</v>
      </c>
      <c r="J44" s="258">
        <v>8.6086480477495879</v>
      </c>
      <c r="K44" s="258">
        <v>137.93968137382254</v>
      </c>
      <c r="L44" s="259">
        <v>9.5829777487118459</v>
      </c>
      <c r="N44" s="270" t="s">
        <v>228</v>
      </c>
      <c r="O44" s="254">
        <v>3.7678072511558192E-2</v>
      </c>
      <c r="P44" s="258">
        <v>33.63521963012353</v>
      </c>
      <c r="Q44" s="258">
        <v>346.57845376293614</v>
      </c>
      <c r="R44" s="259">
        <v>37.785687077386953</v>
      </c>
      <c r="T44" s="133" t="s">
        <v>914</v>
      </c>
      <c r="U44" s="254">
        <v>3.3078749110249744E-3</v>
      </c>
      <c r="V44" s="260">
        <v>7.2472710304026879</v>
      </c>
      <c r="W44" s="260">
        <v>42.346551443402561</v>
      </c>
      <c r="X44" s="261">
        <v>2.9722123236657256</v>
      </c>
      <c r="BA44" s="253"/>
      <c r="BB44" s="253"/>
      <c r="BC44" s="253"/>
      <c r="BD44" s="253"/>
      <c r="BE44" s="253"/>
      <c r="BF44" s="253"/>
      <c r="BG44" s="253"/>
    </row>
    <row r="45" spans="2:59" s="251" customFormat="1" x14ac:dyDescent="0.3">
      <c r="B45" s="266" t="s">
        <v>201</v>
      </c>
      <c r="C45" s="254">
        <v>6.3992723363206589E-3</v>
      </c>
      <c r="D45" s="267">
        <v>4.3393083655319824</v>
      </c>
      <c r="E45" s="268">
        <v>13.017925096595947</v>
      </c>
      <c r="F45" s="269">
        <v>1.7914699608609779</v>
      </c>
      <c r="H45" s="134" t="s">
        <v>324</v>
      </c>
      <c r="I45" s="136"/>
      <c r="J45" s="136">
        <v>258.94795934078331</v>
      </c>
      <c r="K45" s="136">
        <v>4196.3581722526105</v>
      </c>
      <c r="L45" s="137">
        <v>297.17659683925262</v>
      </c>
      <c r="N45" s="270" t="s">
        <v>231</v>
      </c>
      <c r="O45" s="254">
        <v>0.36875042080981901</v>
      </c>
      <c r="P45" s="258">
        <v>329.18354273122566</v>
      </c>
      <c r="Q45" s="258">
        <v>3799.9123242121345</v>
      </c>
      <c r="R45" s="259">
        <v>365.06506982432825</v>
      </c>
      <c r="T45" s="133" t="s">
        <v>257</v>
      </c>
      <c r="U45" s="254">
        <v>3.1278040186297987E-3</v>
      </c>
      <c r="V45" s="260">
        <v>6.8527511053823247</v>
      </c>
      <c r="W45" s="260">
        <v>98.724465392014025</v>
      </c>
      <c r="X45" s="261">
        <v>6.1075561194128305</v>
      </c>
      <c r="BA45" s="253"/>
      <c r="BB45" s="253"/>
      <c r="BC45" s="253"/>
      <c r="BD45" s="253"/>
      <c r="BE45" s="253"/>
      <c r="BF45" s="253"/>
      <c r="BG45" s="253"/>
    </row>
    <row r="46" spans="2:59" s="251" customFormat="1" x14ac:dyDescent="0.3">
      <c r="B46" s="133" t="s">
        <v>216</v>
      </c>
      <c r="C46" s="262">
        <v>1.1158405094842677E-2</v>
      </c>
      <c r="D46" s="263">
        <v>7.5664478755228384</v>
      </c>
      <c r="E46" s="264">
        <v>26.265388353479185</v>
      </c>
      <c r="F46" s="265">
        <v>2.3016623960549971</v>
      </c>
      <c r="H46" s="134" t="s">
        <v>105</v>
      </c>
      <c r="I46" s="136"/>
      <c r="J46" s="136">
        <v>7.7137473043036522</v>
      </c>
      <c r="K46" s="136">
        <v>291.59483338406358</v>
      </c>
      <c r="L46" s="137">
        <v>14.201151991275136</v>
      </c>
      <c r="N46" s="270" t="s">
        <v>233</v>
      </c>
      <c r="O46" s="254">
        <v>4.629529058319177E-3</v>
      </c>
      <c r="P46" s="258">
        <v>4.1327811185892536</v>
      </c>
      <c r="Q46" s="258">
        <v>58.232868788289025</v>
      </c>
      <c r="R46" s="259">
        <v>6.8880779723651875</v>
      </c>
      <c r="T46" s="133" t="s">
        <v>886</v>
      </c>
      <c r="U46" s="254">
        <v>3.0540935208579344E-3</v>
      </c>
      <c r="V46" s="260">
        <v>6.6912577087130201</v>
      </c>
      <c r="W46" s="260">
        <v>20.711586290448839</v>
      </c>
      <c r="X46" s="261">
        <v>2.7303459511722745</v>
      </c>
      <c r="BA46" s="253"/>
      <c r="BB46" s="253"/>
      <c r="BC46" s="253"/>
      <c r="BD46" s="253"/>
      <c r="BE46" s="253"/>
      <c r="BF46" s="253"/>
      <c r="BG46" s="253"/>
    </row>
    <row r="47" spans="2:59" s="251" customFormat="1" ht="17.25" thickBot="1" x14ac:dyDescent="0.35">
      <c r="B47" s="266" t="s">
        <v>217</v>
      </c>
      <c r="C47" s="254">
        <v>1.0246443035366894E-2</v>
      </c>
      <c r="D47" s="267">
        <v>6.9480518477009738</v>
      </c>
      <c r="E47" s="268">
        <v>25.028596297835456</v>
      </c>
      <c r="F47" s="269">
        <v>2.1637600818507212</v>
      </c>
      <c r="H47" s="247" t="s">
        <v>413</v>
      </c>
      <c r="I47" s="225"/>
      <c r="J47" s="225">
        <v>266.66170664508707</v>
      </c>
      <c r="K47" s="225">
        <v>4487.953005636673</v>
      </c>
      <c r="L47" s="226">
        <v>311.37774883052771</v>
      </c>
      <c r="N47" s="229" t="s">
        <v>38</v>
      </c>
      <c r="O47" s="262">
        <v>2.0879404119499788E-3</v>
      </c>
      <c r="P47" s="263">
        <v>1.863904643981052</v>
      </c>
      <c r="Q47" s="264">
        <v>13.047332507867365</v>
      </c>
      <c r="R47" s="265">
        <v>1.6444065697917336</v>
      </c>
      <c r="T47" s="133" t="s">
        <v>915</v>
      </c>
      <c r="U47" s="254">
        <v>2.9824945134938182E-3</v>
      </c>
      <c r="V47" s="260">
        <v>6.5343904069459278</v>
      </c>
      <c r="W47" s="260">
        <v>73.755599105087057</v>
      </c>
      <c r="X47" s="261">
        <v>11.231082163895643</v>
      </c>
      <c r="BA47" s="253"/>
      <c r="BB47" s="253"/>
      <c r="BC47" s="253"/>
      <c r="BD47" s="253"/>
      <c r="BE47" s="253"/>
      <c r="BF47" s="253"/>
      <c r="BG47" s="253"/>
    </row>
    <row r="48" spans="2:59" s="251" customFormat="1" x14ac:dyDescent="0.3">
      <c r="B48" s="133" t="s">
        <v>218</v>
      </c>
      <c r="C48" s="262">
        <v>1.369518590483439E-2</v>
      </c>
      <c r="D48" s="263">
        <v>9.2866237973757215</v>
      </c>
      <c r="E48" s="264">
        <v>46.239013780409287</v>
      </c>
      <c r="F48" s="265">
        <v>4.4904804992354848</v>
      </c>
      <c r="N48" s="229" t="s">
        <v>866</v>
      </c>
      <c r="O48" s="262">
        <v>0.10179036208831096</v>
      </c>
      <c r="P48" s="263">
        <v>90.868267850481629</v>
      </c>
      <c r="Q48" s="264">
        <v>727.85804661690997</v>
      </c>
      <c r="R48" s="265">
        <v>93.623708203557868</v>
      </c>
      <c r="T48" s="133" t="s">
        <v>250</v>
      </c>
      <c r="U48" s="254">
        <v>2.8490111827768325E-3</v>
      </c>
      <c r="V48" s="260">
        <v>6.2419398452506805</v>
      </c>
      <c r="W48" s="260">
        <v>35.387771354803668</v>
      </c>
      <c r="X48" s="261">
        <v>4.8059720874641041</v>
      </c>
      <c r="BA48" s="253"/>
      <c r="BB48" s="253"/>
      <c r="BC48" s="253"/>
      <c r="BD48" s="253"/>
      <c r="BE48" s="253"/>
      <c r="BF48" s="253"/>
      <c r="BG48" s="253"/>
    </row>
    <row r="49" spans="2:59" s="251" customFormat="1" x14ac:dyDescent="0.3">
      <c r="B49" s="133" t="s">
        <v>219</v>
      </c>
      <c r="C49" s="262">
        <v>0.1019842390337109</v>
      </c>
      <c r="D49" s="263">
        <v>69.154903609843785</v>
      </c>
      <c r="E49" s="264">
        <v>318.92567306425042</v>
      </c>
      <c r="F49" s="265">
        <v>30.362837140805663</v>
      </c>
      <c r="N49" s="270" t="s">
        <v>229</v>
      </c>
      <c r="O49" s="254">
        <v>3.5145387598139568E-3</v>
      </c>
      <c r="P49" s="258">
        <v>3.1374291518936217</v>
      </c>
      <c r="Q49" s="258">
        <v>16.206156531477628</v>
      </c>
      <c r="R49" s="259">
        <v>3.6842163270773765</v>
      </c>
      <c r="T49" s="133" t="s">
        <v>1012</v>
      </c>
      <c r="U49" s="254">
        <v>2.7385836930893638E-3</v>
      </c>
      <c r="V49" s="260">
        <v>6.0000026594445508</v>
      </c>
      <c r="W49" s="260">
        <v>28.993863091856475</v>
      </c>
      <c r="X49" s="261">
        <v>3.7533071894184533</v>
      </c>
      <c r="BA49" s="253"/>
      <c r="BB49" s="253"/>
      <c r="BC49" s="253"/>
      <c r="BD49" s="253"/>
      <c r="BE49" s="253"/>
      <c r="BF49" s="253"/>
      <c r="BG49" s="253"/>
    </row>
    <row r="50" spans="2:59" s="251" customFormat="1" x14ac:dyDescent="0.3">
      <c r="B50" s="266" t="s">
        <v>202</v>
      </c>
      <c r="C50" s="254">
        <v>4.1811420717866532E-2</v>
      </c>
      <c r="D50" s="267">
        <v>28.352074761070796</v>
      </c>
      <c r="E50" s="268">
        <v>114.34618284661772</v>
      </c>
      <c r="F50" s="269">
        <v>9.9769795311502083</v>
      </c>
      <c r="N50" s="270" t="s">
        <v>225</v>
      </c>
      <c r="O50" s="254">
        <v>9.2363613264470679E-2</v>
      </c>
      <c r="P50" s="258">
        <v>82.453008099850493</v>
      </c>
      <c r="Q50" s="258">
        <v>672.54012533616765</v>
      </c>
      <c r="R50" s="259">
        <v>86.865652199056683</v>
      </c>
      <c r="T50" s="133" t="s">
        <v>888</v>
      </c>
      <c r="U50" s="254">
        <v>2.1729885587298361E-3</v>
      </c>
      <c r="V50" s="260">
        <v>4.7608320915011566</v>
      </c>
      <c r="W50" s="260">
        <v>37.027827690662548</v>
      </c>
      <c r="X50" s="261">
        <v>3.8198819998942852</v>
      </c>
      <c r="BA50" s="253"/>
      <c r="BB50" s="253"/>
      <c r="BC50" s="253"/>
      <c r="BD50" s="253"/>
      <c r="BE50" s="253"/>
      <c r="BF50" s="253"/>
      <c r="BG50" s="253"/>
    </row>
    <row r="51" spans="2:59" s="251" customFormat="1" x14ac:dyDescent="0.3">
      <c r="B51" s="266" t="s">
        <v>209</v>
      </c>
      <c r="C51" s="254">
        <v>2.5078516750624471E-2</v>
      </c>
      <c r="D51" s="267">
        <v>17.005592481736461</v>
      </c>
      <c r="E51" s="268">
        <v>105.49541640051598</v>
      </c>
      <c r="F51" s="269">
        <v>6.5321747734222688</v>
      </c>
      <c r="N51" s="229" t="s">
        <v>39</v>
      </c>
      <c r="O51" s="262">
        <v>1.2077818231581766E-2</v>
      </c>
      <c r="P51" s="263">
        <v>10.781869713408081</v>
      </c>
      <c r="Q51" s="264">
        <v>83.604311609776431</v>
      </c>
      <c r="R51" s="265">
        <v>8.9219402677899478</v>
      </c>
      <c r="T51" s="133" t="s">
        <v>1008</v>
      </c>
      <c r="U51" s="254">
        <v>2.0657183721909346E-3</v>
      </c>
      <c r="V51" s="260">
        <v>4.525812286871246</v>
      </c>
      <c r="W51" s="260">
        <v>13.014506601115906</v>
      </c>
      <c r="X51" s="261">
        <v>0.24836042050570373</v>
      </c>
      <c r="BA51" s="253"/>
      <c r="BB51" s="253"/>
      <c r="BC51" s="253"/>
      <c r="BD51" s="253"/>
      <c r="BE51" s="253"/>
      <c r="BF51" s="253"/>
      <c r="BG51" s="253"/>
    </row>
    <row r="52" spans="2:59" s="251" customFormat="1" x14ac:dyDescent="0.3">
      <c r="B52" s="134" t="s">
        <v>324</v>
      </c>
      <c r="C52" s="136"/>
      <c r="D52" s="136">
        <v>678.09402967633685</v>
      </c>
      <c r="E52" s="136">
        <v>3190.7803716027111</v>
      </c>
      <c r="F52" s="137">
        <v>401.77262637275311</v>
      </c>
      <c r="N52" s="270" t="s">
        <v>230</v>
      </c>
      <c r="O52" s="254">
        <v>6.9416733596774517E-3</v>
      </c>
      <c r="P52" s="258">
        <v>6.1968326002266805</v>
      </c>
      <c r="Q52" s="258">
        <v>39.453896640935348</v>
      </c>
      <c r="R52" s="259">
        <v>3.8633805104440042</v>
      </c>
      <c r="T52" s="133" t="s">
        <v>1084</v>
      </c>
      <c r="U52" s="254">
        <v>2.0584033021943588E-3</v>
      </c>
      <c r="V52" s="260">
        <v>4.5097855941160701</v>
      </c>
      <c r="W52" s="260">
        <v>23.223419608304596</v>
      </c>
      <c r="X52" s="261">
        <v>3.0196496651243914</v>
      </c>
      <c r="BA52" s="253"/>
      <c r="BB52" s="253"/>
      <c r="BC52" s="253"/>
      <c r="BD52" s="253"/>
      <c r="BE52" s="253"/>
      <c r="BF52" s="253"/>
      <c r="BG52" s="253"/>
    </row>
    <row r="53" spans="2:59" s="251" customFormat="1" x14ac:dyDescent="0.3">
      <c r="B53" s="134" t="s">
        <v>105</v>
      </c>
      <c r="C53" s="136"/>
      <c r="D53" s="136">
        <v>1.0423828730416744</v>
      </c>
      <c r="E53" s="136">
        <v>4.1695314921648787</v>
      </c>
      <c r="F53" s="137">
        <v>0.71611703378010816</v>
      </c>
      <c r="N53" s="229" t="s">
        <v>235</v>
      </c>
      <c r="O53" s="262">
        <v>9.5735334725006809E-4</v>
      </c>
      <c r="P53" s="263">
        <v>0.85462944232383398</v>
      </c>
      <c r="Q53" s="264">
        <v>8.3034477092903369</v>
      </c>
      <c r="R53" s="265">
        <v>1.7571039956683703</v>
      </c>
      <c r="T53" s="133" t="s">
        <v>1011</v>
      </c>
      <c r="U53" s="254">
        <v>2.0053550530608386E-3</v>
      </c>
      <c r="V53" s="260">
        <v>4.3935614171142205</v>
      </c>
      <c r="W53" s="260">
        <v>173.321094551062</v>
      </c>
      <c r="X53" s="261">
        <v>7.2224034669299391</v>
      </c>
      <c r="BA53" s="253"/>
      <c r="BB53" s="253"/>
      <c r="BC53" s="253"/>
      <c r="BD53" s="253"/>
      <c r="BE53" s="253"/>
      <c r="BF53" s="253"/>
      <c r="BG53" s="253"/>
    </row>
    <row r="54" spans="2:59" s="251" customFormat="1" ht="17.25" thickBot="1" x14ac:dyDescent="0.35">
      <c r="B54" s="247" t="s">
        <v>325</v>
      </c>
      <c r="C54" s="225"/>
      <c r="D54" s="225">
        <v>679.13641254937852</v>
      </c>
      <c r="E54" s="225">
        <v>3194.9499030948759</v>
      </c>
      <c r="F54" s="226">
        <v>402.48874340653322</v>
      </c>
      <c r="N54" s="134" t="s">
        <v>324</v>
      </c>
      <c r="O54" s="136"/>
      <c r="P54" s="136">
        <v>892.70011409966708</v>
      </c>
      <c r="Q54" s="136">
        <v>9602.4642448148752</v>
      </c>
      <c r="R54" s="137">
        <v>930.47709662521868</v>
      </c>
      <c r="T54" s="133" t="s">
        <v>919</v>
      </c>
      <c r="U54" s="254">
        <v>1.5319639658440813E-3</v>
      </c>
      <c r="V54" s="260">
        <v>3.3564020308864695</v>
      </c>
      <c r="W54" s="260">
        <v>16.509567641624312</v>
      </c>
      <c r="X54" s="261">
        <v>1.8605467619539104</v>
      </c>
      <c r="BA54" s="253"/>
      <c r="BB54" s="253"/>
      <c r="BC54" s="253"/>
      <c r="BD54" s="253"/>
      <c r="BE54" s="253"/>
      <c r="BF54" s="253"/>
      <c r="BG54" s="253"/>
    </row>
    <row r="55" spans="2:59" s="251" customFormat="1" x14ac:dyDescent="0.3">
      <c r="N55" s="134" t="s">
        <v>105</v>
      </c>
      <c r="O55" s="136"/>
      <c r="P55" s="136">
        <v>3.9468293236007086</v>
      </c>
      <c r="Q55" s="136">
        <v>23.280925144912111</v>
      </c>
      <c r="R55" s="137">
        <v>3.7908821437470834</v>
      </c>
      <c r="T55" s="133" t="s">
        <v>889</v>
      </c>
      <c r="U55" s="254">
        <v>1.1214096958911046E-3</v>
      </c>
      <c r="V55" s="260">
        <v>2.4569127372854669</v>
      </c>
      <c r="W55" s="260">
        <v>18.815386588673494</v>
      </c>
      <c r="X55" s="261">
        <v>1.8082786395824755</v>
      </c>
      <c r="BA55" s="253"/>
      <c r="BB55" s="253"/>
      <c r="BC55" s="253"/>
      <c r="BD55" s="253"/>
      <c r="BE55" s="253"/>
      <c r="BF55" s="253"/>
      <c r="BG55" s="253"/>
    </row>
    <row r="56" spans="2:59" s="251" customFormat="1" ht="17.25" thickBot="1" x14ac:dyDescent="0.35">
      <c r="N56" s="247" t="s">
        <v>326</v>
      </c>
      <c r="O56" s="225"/>
      <c r="P56" s="225">
        <v>896.64694342326777</v>
      </c>
      <c r="Q56" s="225">
        <v>9625.7451699597877</v>
      </c>
      <c r="R56" s="226">
        <v>934.2679787689658</v>
      </c>
      <c r="T56" s="133" t="s">
        <v>917</v>
      </c>
      <c r="U56" s="254">
        <v>9.5032740065827007E-4</v>
      </c>
      <c r="V56" s="260">
        <v>2.0820860599152717</v>
      </c>
      <c r="W56" s="260">
        <v>8.4297380115989586</v>
      </c>
      <c r="X56" s="261">
        <v>1.1485654411681023</v>
      </c>
      <c r="BA56" s="253"/>
      <c r="BB56" s="253"/>
      <c r="BC56" s="253"/>
      <c r="BD56" s="253"/>
      <c r="BE56" s="253"/>
      <c r="BF56" s="253"/>
      <c r="BG56" s="253"/>
    </row>
    <row r="57" spans="2:59" s="251" customFormat="1" ht="17.25" thickBot="1" x14ac:dyDescent="0.35">
      <c r="T57" s="133" t="s">
        <v>899</v>
      </c>
      <c r="U57" s="254">
        <v>6.7079124754211594E-4</v>
      </c>
      <c r="V57" s="260">
        <v>1.4696462552307654</v>
      </c>
      <c r="W57" s="260">
        <v>4.4089387656922963</v>
      </c>
      <c r="X57" s="261">
        <v>1.1139918614649202</v>
      </c>
      <c r="BA57" s="253"/>
      <c r="BB57" s="253"/>
      <c r="BC57" s="253"/>
      <c r="BD57" s="253"/>
      <c r="BE57" s="253"/>
      <c r="BF57" s="253"/>
      <c r="BG57" s="253"/>
    </row>
    <row r="58" spans="2:59" s="251" customFormat="1" ht="51" x14ac:dyDescent="0.3">
      <c r="T58" s="133" t="s">
        <v>925</v>
      </c>
      <c r="U58" s="254">
        <v>1.7089074614982485E-4</v>
      </c>
      <c r="V58" s="260">
        <v>0.37440700971118879</v>
      </c>
      <c r="W58" s="260">
        <v>1.4976280388447551</v>
      </c>
      <c r="X58" s="261">
        <v>0.26919863998234478</v>
      </c>
      <c r="Z58" s="150" t="s">
        <v>339</v>
      </c>
      <c r="AA58" s="132" t="s">
        <v>314</v>
      </c>
      <c r="AB58" s="132" t="s">
        <v>87</v>
      </c>
      <c r="AC58" s="132" t="s">
        <v>88</v>
      </c>
      <c r="AD58" s="246" t="s">
        <v>338</v>
      </c>
      <c r="AF58" s="150" t="s">
        <v>99</v>
      </c>
      <c r="AG58" s="132" t="s">
        <v>100</v>
      </c>
      <c r="AH58" s="132" t="s">
        <v>87</v>
      </c>
      <c r="AI58" s="132" t="s">
        <v>88</v>
      </c>
      <c r="AJ58" s="246" t="s">
        <v>338</v>
      </c>
      <c r="BA58" s="253"/>
      <c r="BB58" s="253"/>
      <c r="BC58" s="253"/>
      <c r="BD58" s="253"/>
      <c r="BE58" s="253"/>
      <c r="BF58" s="253"/>
      <c r="BG58" s="253"/>
    </row>
    <row r="59" spans="2:59" s="251" customFormat="1" x14ac:dyDescent="0.3">
      <c r="T59" s="134" t="s">
        <v>938</v>
      </c>
      <c r="U59" s="136"/>
      <c r="V59" s="136">
        <v>1809.0378414459881</v>
      </c>
      <c r="W59" s="136">
        <v>11088.80643478789</v>
      </c>
      <c r="X59" s="137">
        <v>1110.6634942200351</v>
      </c>
      <c r="Z59" s="229" t="s">
        <v>1050</v>
      </c>
      <c r="AA59" s="262">
        <v>0.1680259906552353</v>
      </c>
      <c r="AB59" s="263">
        <v>332.95921749269905</v>
      </c>
      <c r="AC59" s="264">
        <v>2509.2785332997664</v>
      </c>
      <c r="AD59" s="265">
        <v>165.01206727680005</v>
      </c>
      <c r="AF59" s="229" t="s">
        <v>456</v>
      </c>
      <c r="AG59" s="262">
        <v>0.46622824823039921</v>
      </c>
      <c r="AH59" s="263">
        <v>293.68913519978429</v>
      </c>
      <c r="AI59" s="264">
        <v>1535.6178710432105</v>
      </c>
      <c r="AJ59" s="265">
        <v>171.09832728096578</v>
      </c>
      <c r="BA59" s="253"/>
      <c r="BB59" s="253"/>
      <c r="BC59" s="253"/>
      <c r="BD59" s="253"/>
      <c r="BE59" s="253"/>
      <c r="BF59" s="253"/>
      <c r="BG59" s="253"/>
    </row>
    <row r="60" spans="2:59" s="251" customFormat="1" x14ac:dyDescent="0.3">
      <c r="T60" s="134" t="s">
        <v>862</v>
      </c>
      <c r="U60" s="136"/>
      <c r="V60" s="136">
        <v>381.876635473291</v>
      </c>
      <c r="W60" s="136">
        <v>2823.7349875275941</v>
      </c>
      <c r="X60" s="137">
        <v>258.67910148125031</v>
      </c>
      <c r="Z60" s="270" t="s">
        <v>1051</v>
      </c>
      <c r="AA60" s="272">
        <v>1.0441482847511827E-2</v>
      </c>
      <c r="AB60" s="273">
        <v>20.690774949837529</v>
      </c>
      <c r="AC60" s="273">
        <v>188.95134068085562</v>
      </c>
      <c r="AD60" s="274">
        <v>7.6408795532655489</v>
      </c>
      <c r="AF60" s="270" t="s">
        <v>365</v>
      </c>
      <c r="AG60" s="272">
        <v>0.43318615126548449</v>
      </c>
      <c r="AH60" s="273">
        <v>272.87507058734218</v>
      </c>
      <c r="AI60" s="273">
        <v>1445.3699835994137</v>
      </c>
      <c r="AJ60" s="274">
        <v>162.44183788240665</v>
      </c>
      <c r="BA60" s="253"/>
      <c r="BB60" s="253"/>
      <c r="BC60" s="253"/>
      <c r="BD60" s="253"/>
      <c r="BE60" s="253"/>
      <c r="BF60" s="253"/>
      <c r="BG60" s="253"/>
    </row>
    <row r="61" spans="2:59" s="251" customFormat="1" x14ac:dyDescent="0.3">
      <c r="T61" s="134" t="s">
        <v>105</v>
      </c>
      <c r="U61" s="136"/>
      <c r="V61" s="136">
        <v>41.836310485127377</v>
      </c>
      <c r="W61" s="136">
        <v>197.03842466189613</v>
      </c>
      <c r="X61" s="137">
        <v>22.467800252898822</v>
      </c>
      <c r="Z61" s="270" t="s">
        <v>1052</v>
      </c>
      <c r="AA61" s="272">
        <v>8.1847115432683182E-3</v>
      </c>
      <c r="AB61" s="273">
        <v>16.218771513995954</v>
      </c>
      <c r="AC61" s="273">
        <v>154.55192894727216</v>
      </c>
      <c r="AD61" s="274">
        <v>8.5748492041566013</v>
      </c>
      <c r="AF61" s="270" t="s">
        <v>372</v>
      </c>
      <c r="AG61" s="272">
        <v>1.0936264392176608E-2</v>
      </c>
      <c r="AH61" s="273">
        <v>6.8890335234842199</v>
      </c>
      <c r="AI61" s="273">
        <v>29.493214619641932</v>
      </c>
      <c r="AJ61" s="274">
        <v>3.0411167954275937</v>
      </c>
      <c r="BA61" s="253"/>
      <c r="BB61" s="253"/>
      <c r="BC61" s="253"/>
      <c r="BD61" s="253"/>
      <c r="BE61" s="253"/>
      <c r="BF61" s="253"/>
      <c r="BG61" s="253"/>
    </row>
    <row r="62" spans="2:59" s="251" customFormat="1" ht="17.25" thickBot="1" x14ac:dyDescent="0.35">
      <c r="T62" s="247" t="s">
        <v>325</v>
      </c>
      <c r="U62" s="225"/>
      <c r="V62" s="225">
        <v>2232.7507874044063</v>
      </c>
      <c r="W62" s="225">
        <v>14109.57984697738</v>
      </c>
      <c r="X62" s="226">
        <v>1391.8103959541843</v>
      </c>
      <c r="Z62" s="270" t="s">
        <v>1053</v>
      </c>
      <c r="AA62" s="272">
        <v>6.4088846283840394E-3</v>
      </c>
      <c r="AB62" s="273">
        <v>12.699804372801953</v>
      </c>
      <c r="AC62" s="273">
        <v>129.06100528723562</v>
      </c>
      <c r="AD62" s="274">
        <v>7.8290287112970125</v>
      </c>
      <c r="AF62" s="270" t="s">
        <v>373</v>
      </c>
      <c r="AG62" s="272">
        <v>6.2953889816515351E-3</v>
      </c>
      <c r="AH62" s="273">
        <v>3.9656270352237701</v>
      </c>
      <c r="AI62" s="273">
        <v>13.72815631450314</v>
      </c>
      <c r="AJ62" s="274">
        <v>1.2213048122167927</v>
      </c>
      <c r="BA62" s="253"/>
      <c r="BB62" s="253"/>
      <c r="BC62" s="253"/>
      <c r="BD62" s="253"/>
      <c r="BE62" s="253"/>
      <c r="BF62" s="253"/>
      <c r="BG62" s="253"/>
    </row>
    <row r="63" spans="2:59" s="251" customFormat="1" x14ac:dyDescent="0.3">
      <c r="Z63" s="270" t="s">
        <v>1054</v>
      </c>
      <c r="AA63" s="272">
        <v>4.7863220827091321E-4</v>
      </c>
      <c r="AB63" s="273">
        <v>0.94845449154160599</v>
      </c>
      <c r="AC63" s="273">
        <v>8.5360904238744535</v>
      </c>
      <c r="AD63" s="274">
        <v>6.164954195020439E-2</v>
      </c>
      <c r="AF63" s="270" t="s">
        <v>379</v>
      </c>
      <c r="AG63" s="272">
        <v>1.4167569878088525E-2</v>
      </c>
      <c r="AH63" s="273">
        <v>8.9245157520402554</v>
      </c>
      <c r="AI63" s="273">
        <v>40.765142909903794</v>
      </c>
      <c r="AJ63" s="274">
        <v>4.1567366305444429</v>
      </c>
      <c r="BA63" s="253"/>
      <c r="BB63" s="253"/>
      <c r="BC63" s="253"/>
      <c r="BD63" s="253"/>
      <c r="BE63" s="253"/>
      <c r="BF63" s="253"/>
      <c r="BG63" s="253"/>
    </row>
    <row r="64" spans="2:59" s="251" customFormat="1" ht="17.25" thickBot="1" x14ac:dyDescent="0.35">
      <c r="Z64" s="270" t="s">
        <v>287</v>
      </c>
      <c r="AA64" s="272">
        <v>1.9008752986752159E-2</v>
      </c>
      <c r="AB64" s="273">
        <v>37.667622105960213</v>
      </c>
      <c r="AC64" s="273">
        <v>186.23963685639575</v>
      </c>
      <c r="AD64" s="274">
        <v>17.835083518522516</v>
      </c>
      <c r="AF64" s="229" t="s">
        <v>441</v>
      </c>
      <c r="AG64" s="262">
        <v>0.15653189620128222</v>
      </c>
      <c r="AH64" s="263">
        <v>98.603457428900398</v>
      </c>
      <c r="AI64" s="264">
        <v>542.58122183073885</v>
      </c>
      <c r="AJ64" s="265">
        <v>66.630573025834124</v>
      </c>
      <c r="BA64" s="253"/>
      <c r="BB64" s="253"/>
      <c r="BC64" s="253"/>
      <c r="BD64" s="253"/>
      <c r="BE64" s="253"/>
      <c r="BF64" s="253"/>
      <c r="BG64" s="253"/>
    </row>
    <row r="65" spans="20:59" s="251" customFormat="1" ht="51" x14ac:dyDescent="0.3">
      <c r="T65" s="245" t="s">
        <v>869</v>
      </c>
      <c r="U65" s="132" t="s">
        <v>312</v>
      </c>
      <c r="V65" s="132" t="s">
        <v>87</v>
      </c>
      <c r="W65" s="132" t="s">
        <v>88</v>
      </c>
      <c r="X65" s="246" t="s">
        <v>338</v>
      </c>
      <c r="Z65" s="270" t="s">
        <v>288</v>
      </c>
      <c r="AA65" s="272">
        <v>1.0189912099203525E-3</v>
      </c>
      <c r="AB65" s="273">
        <v>2.0192263980349159</v>
      </c>
      <c r="AC65" s="273">
        <v>32.622794474306765</v>
      </c>
      <c r="AD65" s="274">
        <v>0.82013608421815365</v>
      </c>
      <c r="AF65" s="270" t="s">
        <v>366</v>
      </c>
      <c r="AG65" s="272">
        <v>0.15653189620128222</v>
      </c>
      <c r="AH65" s="273">
        <v>98.603457428900398</v>
      </c>
      <c r="AI65" s="273">
        <v>542.58122183073885</v>
      </c>
      <c r="AJ65" s="274">
        <v>66.630573025834124</v>
      </c>
      <c r="BA65" s="253"/>
      <c r="BB65" s="253"/>
      <c r="BC65" s="253"/>
      <c r="BD65" s="253"/>
      <c r="BE65" s="253"/>
      <c r="BF65" s="253"/>
      <c r="BG65" s="253"/>
    </row>
    <row r="66" spans="20:59" s="251" customFormat="1" x14ac:dyDescent="0.3">
      <c r="T66" s="229" t="s">
        <v>240</v>
      </c>
      <c r="U66" s="262">
        <v>0.10698888225300708</v>
      </c>
      <c r="V66" s="263">
        <v>234.40349099752538</v>
      </c>
      <c r="W66" s="264">
        <v>1630.4784479880827</v>
      </c>
      <c r="X66" s="265">
        <v>155.28083510965527</v>
      </c>
      <c r="Z66" s="270" t="s">
        <v>52</v>
      </c>
      <c r="AA66" s="272">
        <v>2.3155381984166267E-4</v>
      </c>
      <c r="AB66" s="273">
        <v>0.45884555336512889</v>
      </c>
      <c r="AC66" s="273">
        <v>0.91769110673025778</v>
      </c>
      <c r="AD66" s="274">
        <v>8.0756817392262675E-2</v>
      </c>
      <c r="AF66" s="229" t="s">
        <v>454</v>
      </c>
      <c r="AG66" s="262">
        <v>0.1108301755444704</v>
      </c>
      <c r="AH66" s="263">
        <v>69.814771055250446</v>
      </c>
      <c r="AI66" s="264">
        <v>416.3312822671636</v>
      </c>
      <c r="AJ66" s="265">
        <v>42.678757886258438</v>
      </c>
      <c r="BA66" s="253"/>
      <c r="BB66" s="253"/>
      <c r="BC66" s="253"/>
      <c r="BD66" s="253"/>
      <c r="BE66" s="253"/>
      <c r="BF66" s="253"/>
      <c r="BG66" s="253"/>
    </row>
    <row r="67" spans="20:59" s="251" customFormat="1" x14ac:dyDescent="0.3">
      <c r="T67" s="266" t="s">
        <v>266</v>
      </c>
      <c r="U67" s="254">
        <v>4.2798390934869715E-2</v>
      </c>
      <c r="V67" s="260">
        <v>93.767614288056919</v>
      </c>
      <c r="W67" s="260">
        <v>690.61896053071428</v>
      </c>
      <c r="X67" s="261">
        <v>66.041133575555762</v>
      </c>
      <c r="Z67" s="270" t="s">
        <v>1055</v>
      </c>
      <c r="AA67" s="272">
        <v>7.5848902222166829E-4</v>
      </c>
      <c r="AB67" s="273">
        <v>1.5030169459552023</v>
      </c>
      <c r="AC67" s="273">
        <v>5.6797025163154951</v>
      </c>
      <c r="AD67" s="274">
        <v>0.68228461649390337</v>
      </c>
      <c r="AF67" s="270" t="s">
        <v>367</v>
      </c>
      <c r="AG67" s="272">
        <v>4.7784594748758652E-2</v>
      </c>
      <c r="AH67" s="273">
        <v>30.100742202775955</v>
      </c>
      <c r="AI67" s="273">
        <v>164.20818961656269</v>
      </c>
      <c r="AJ67" s="274">
        <v>19.604915980349674</v>
      </c>
      <c r="BA67" s="253"/>
      <c r="BB67" s="253"/>
      <c r="BC67" s="253"/>
      <c r="BD67" s="253"/>
      <c r="BE67" s="253"/>
      <c r="BF67" s="253"/>
      <c r="BG67" s="253"/>
    </row>
    <row r="68" spans="20:59" s="251" customFormat="1" x14ac:dyDescent="0.3">
      <c r="T68" s="266" t="s">
        <v>247</v>
      </c>
      <c r="U68" s="254">
        <v>1.4682127673539777E-2</v>
      </c>
      <c r="V68" s="260">
        <v>32.167286071935479</v>
      </c>
      <c r="W68" s="260">
        <v>239.28568801218438</v>
      </c>
      <c r="X68" s="261">
        <v>19.762714953458527</v>
      </c>
      <c r="Z68" s="270" t="s">
        <v>1056</v>
      </c>
      <c r="AA68" s="272">
        <v>8.0982352692647905E-2</v>
      </c>
      <c r="AB68" s="273">
        <v>160.4741068814028</v>
      </c>
      <c r="AC68" s="273">
        <v>1154.8226341015056</v>
      </c>
      <c r="AD68" s="274">
        <v>76.702861058164231</v>
      </c>
      <c r="AF68" s="270" t="s">
        <v>375</v>
      </c>
      <c r="AG68" s="272">
        <v>2.3037461727624643E-2</v>
      </c>
      <c r="AH68" s="273">
        <v>14.511888195673382</v>
      </c>
      <c r="AI68" s="273">
        <v>84.843166217892602</v>
      </c>
      <c r="AJ68" s="274">
        <v>10.84371924914983</v>
      </c>
      <c r="BA68" s="253"/>
      <c r="BB68" s="253"/>
      <c r="BC68" s="253"/>
      <c r="BD68" s="253"/>
      <c r="BE68" s="253"/>
      <c r="BF68" s="253"/>
      <c r="BG68" s="253"/>
    </row>
    <row r="69" spans="20:59" s="251" customFormat="1" x14ac:dyDescent="0.3">
      <c r="T69" s="266" t="s">
        <v>251</v>
      </c>
      <c r="U69" s="254">
        <v>1.2138421441380101E-2</v>
      </c>
      <c r="V69" s="260">
        <v>26.59424326286705</v>
      </c>
      <c r="W69" s="260">
        <v>126.76826289795233</v>
      </c>
      <c r="X69" s="261">
        <v>19.542812464458923</v>
      </c>
      <c r="Z69" s="270" t="s">
        <v>1048</v>
      </c>
      <c r="AA69" s="272">
        <v>8.0128920571773087E-3</v>
      </c>
      <c r="AB69" s="273">
        <v>15.878295130456907</v>
      </c>
      <c r="AC69" s="273">
        <v>116.90824982523918</v>
      </c>
      <c r="AD69" s="274">
        <v>6.8452815059509042</v>
      </c>
      <c r="AF69" s="270" t="s">
        <v>378</v>
      </c>
      <c r="AG69" s="272">
        <v>2.0965727390251411E-2</v>
      </c>
      <c r="AH69" s="273">
        <v>13.206849583756924</v>
      </c>
      <c r="AI69" s="273">
        <v>97.157624859559832</v>
      </c>
      <c r="AJ69" s="274">
        <v>4.9366959523573444</v>
      </c>
      <c r="BA69" s="253"/>
      <c r="BB69" s="253"/>
      <c r="BC69" s="253"/>
      <c r="BD69" s="253"/>
      <c r="BE69" s="253"/>
      <c r="BF69" s="253"/>
      <c r="BG69" s="253"/>
    </row>
    <row r="70" spans="20:59" s="251" customFormat="1" x14ac:dyDescent="0.3">
      <c r="T70" s="266" t="s">
        <v>248</v>
      </c>
      <c r="U70" s="254">
        <v>8.3017267451269104E-3</v>
      </c>
      <c r="V70" s="260">
        <v>18.188373309326519</v>
      </c>
      <c r="W70" s="260">
        <v>169.09349688347001</v>
      </c>
      <c r="X70" s="261">
        <v>8.8534223623476223</v>
      </c>
      <c r="Z70" s="270" t="s">
        <v>1086</v>
      </c>
      <c r="AA70" s="272">
        <v>3.2499247639239115E-2</v>
      </c>
      <c r="AB70" s="273">
        <v>64.400299149346807</v>
      </c>
      <c r="AC70" s="273">
        <v>530.98745908003559</v>
      </c>
      <c r="AD70" s="274">
        <v>37.939256665388704</v>
      </c>
      <c r="AF70" s="229" t="s">
        <v>453</v>
      </c>
      <c r="AG70" s="262">
        <v>2.3696123243143789E-2</v>
      </c>
      <c r="AH70" s="263">
        <v>14.926795983042377</v>
      </c>
      <c r="AI70" s="264">
        <v>100.22316658984506</v>
      </c>
      <c r="AJ70" s="265">
        <v>13.775212827786003</v>
      </c>
      <c r="BA70" s="253"/>
      <c r="BB70" s="253"/>
      <c r="BC70" s="253"/>
      <c r="BD70" s="253"/>
      <c r="BE70" s="253"/>
      <c r="BF70" s="253"/>
      <c r="BG70" s="253"/>
    </row>
    <row r="71" spans="20:59" s="251" customFormat="1" x14ac:dyDescent="0.3">
      <c r="T71" s="266" t="s">
        <v>255</v>
      </c>
      <c r="U71" s="254">
        <v>3.7963550769335441E-3</v>
      </c>
      <c r="V71" s="260">
        <v>8.3174892975797068</v>
      </c>
      <c r="W71" s="260">
        <v>37.05748398185699</v>
      </c>
      <c r="X71" s="261">
        <v>5.4305578268362549</v>
      </c>
      <c r="Z71" s="229" t="s">
        <v>1057</v>
      </c>
      <c r="AA71" s="262">
        <v>6.1411807472961785E-3</v>
      </c>
      <c r="AB71" s="263">
        <v>12.169324091631264</v>
      </c>
      <c r="AC71" s="264">
        <v>104.93469679128113</v>
      </c>
      <c r="AD71" s="265">
        <v>7.6500864688786505</v>
      </c>
      <c r="AF71" s="270" t="s">
        <v>369</v>
      </c>
      <c r="AG71" s="272">
        <v>1.2757964979138791E-2</v>
      </c>
      <c r="AH71" s="273">
        <v>8.0365694611039231</v>
      </c>
      <c r="AI71" s="273">
        <v>69.235073024591344</v>
      </c>
      <c r="AJ71" s="274">
        <v>10.0224008093584</v>
      </c>
      <c r="BA71" s="253"/>
      <c r="BB71" s="253"/>
      <c r="BC71" s="253"/>
      <c r="BD71" s="253"/>
      <c r="BE71" s="253"/>
      <c r="BF71" s="253"/>
      <c r="BG71" s="253"/>
    </row>
    <row r="72" spans="20:59" s="251" customFormat="1" x14ac:dyDescent="0.3">
      <c r="T72" s="229" t="s">
        <v>241</v>
      </c>
      <c r="U72" s="262">
        <v>0.15906361885702403</v>
      </c>
      <c r="V72" s="263">
        <v>348.49478530502444</v>
      </c>
      <c r="W72" s="264">
        <v>2256.443173336027</v>
      </c>
      <c r="X72" s="265">
        <v>225.59843992032646</v>
      </c>
      <c r="Z72" s="270" t="s">
        <v>53</v>
      </c>
      <c r="AA72" s="272">
        <v>7.2469490247245767E-4</v>
      </c>
      <c r="AB72" s="273">
        <v>1.4360507365987027</v>
      </c>
      <c r="AC72" s="273">
        <v>2.8125873966940893</v>
      </c>
      <c r="AD72" s="274">
        <v>0.58405824038779841</v>
      </c>
      <c r="AF72" s="270" t="s">
        <v>377</v>
      </c>
      <c r="AG72" s="272">
        <v>7.9842478778020774E-3</v>
      </c>
      <c r="AH72" s="273">
        <v>5.0294825835898651</v>
      </c>
      <c r="AI72" s="273">
        <v>20.540945917989994</v>
      </c>
      <c r="AJ72" s="274">
        <v>2.968576135437762</v>
      </c>
      <c r="BA72" s="253"/>
      <c r="BB72" s="253"/>
      <c r="BC72" s="253"/>
      <c r="BD72" s="253"/>
      <c r="BE72" s="253"/>
      <c r="BF72" s="253"/>
      <c r="BG72" s="253"/>
    </row>
    <row r="73" spans="20:59" s="251" customFormat="1" x14ac:dyDescent="0.3">
      <c r="T73" s="266" t="s">
        <v>1001</v>
      </c>
      <c r="U73" s="254">
        <v>9.1984724291282779E-2</v>
      </c>
      <c r="V73" s="260">
        <v>201.53066410519995</v>
      </c>
      <c r="W73" s="260">
        <v>1399.3285374963127</v>
      </c>
      <c r="X73" s="261">
        <v>140.60785802443391</v>
      </c>
      <c r="Z73" s="270" t="s">
        <v>1089</v>
      </c>
      <c r="AA73" s="272">
        <v>5.3171237606315484E-4</v>
      </c>
      <c r="AB73" s="273">
        <v>1.0536378090960279</v>
      </c>
      <c r="AC73" s="273">
        <v>4.2145512363841116</v>
      </c>
      <c r="AD73" s="274">
        <v>0.22231757771926189</v>
      </c>
      <c r="AF73" s="229" t="s">
        <v>460</v>
      </c>
      <c r="AG73" s="262">
        <v>1.1482089359286953E-2</v>
      </c>
      <c r="AH73" s="263">
        <v>7.2328626740548438</v>
      </c>
      <c r="AI73" s="264">
        <v>183.16379873657098</v>
      </c>
      <c r="AJ73" s="265">
        <v>6.8675672174274958</v>
      </c>
      <c r="BA73" s="253"/>
      <c r="BB73" s="253"/>
      <c r="BC73" s="253"/>
      <c r="BD73" s="253"/>
      <c r="BE73" s="253"/>
      <c r="BF73" s="253"/>
      <c r="BG73" s="253"/>
    </row>
    <row r="74" spans="20:59" s="251" customFormat="1" x14ac:dyDescent="0.3">
      <c r="T74" s="266" t="s">
        <v>928</v>
      </c>
      <c r="U74" s="254">
        <v>1.928017290832823E-2</v>
      </c>
      <c r="V74" s="260">
        <v>42.241209942363206</v>
      </c>
      <c r="W74" s="260">
        <v>236.59754287598847</v>
      </c>
      <c r="X74" s="261">
        <v>25.848095700579048</v>
      </c>
      <c r="Z74" s="270" t="s">
        <v>1088</v>
      </c>
      <c r="AA74" s="272">
        <v>4.8847734687605662E-3</v>
      </c>
      <c r="AB74" s="273">
        <v>9.6796355459365344</v>
      </c>
      <c r="AC74" s="273">
        <v>97.907558158202932</v>
      </c>
      <c r="AD74" s="274">
        <v>6.8437106507715901</v>
      </c>
      <c r="AF74" s="270" t="s">
        <v>374</v>
      </c>
      <c r="AG74" s="272">
        <v>5.5496588833007989E-4</v>
      </c>
      <c r="AH74" s="273">
        <v>0.34958725136812513</v>
      </c>
      <c r="AI74" s="273">
        <v>2.796698010945001</v>
      </c>
      <c r="AJ74" s="274">
        <v>0.35483106013864696</v>
      </c>
      <c r="BA74" s="253"/>
      <c r="BB74" s="253"/>
      <c r="BC74" s="253"/>
      <c r="BD74" s="253"/>
      <c r="BE74" s="253"/>
      <c r="BF74" s="253"/>
      <c r="BG74" s="253"/>
    </row>
    <row r="75" spans="20:59" s="251" customFormat="1" x14ac:dyDescent="0.3">
      <c r="T75" s="266" t="s">
        <v>238</v>
      </c>
      <c r="U75" s="254">
        <v>1.0616076779770519E-2</v>
      </c>
      <c r="V75" s="260">
        <v>23.258916304885837</v>
      </c>
      <c r="W75" s="260">
        <v>120.09453328573215</v>
      </c>
      <c r="X75" s="261">
        <v>8.773704239855725</v>
      </c>
      <c r="Z75" s="229" t="s">
        <v>280</v>
      </c>
      <c r="AA75" s="262">
        <v>9.4560477481251091E-3</v>
      </c>
      <c r="AB75" s="263">
        <v>18.738043123635268</v>
      </c>
      <c r="AC75" s="264">
        <v>69.503438440021441</v>
      </c>
      <c r="AD75" s="265">
        <v>9.0425117702430615</v>
      </c>
      <c r="AF75" s="229" t="s">
        <v>455</v>
      </c>
      <c r="AG75" s="262">
        <v>6.0180841006866152E-2</v>
      </c>
      <c r="AH75" s="263">
        <v>37.909455761178862</v>
      </c>
      <c r="AI75" s="264">
        <v>213.9391003941407</v>
      </c>
      <c r="AJ75" s="265">
        <v>18.681731750013004</v>
      </c>
      <c r="BA75" s="253"/>
      <c r="BB75" s="253"/>
      <c r="BC75" s="253"/>
      <c r="BD75" s="253"/>
      <c r="BE75" s="253"/>
      <c r="BF75" s="253"/>
      <c r="BG75" s="253"/>
    </row>
    <row r="76" spans="20:59" s="251" customFormat="1" x14ac:dyDescent="0.3">
      <c r="T76" s="266" t="s">
        <v>261</v>
      </c>
      <c r="U76" s="254">
        <v>4.6646411163535862E-3</v>
      </c>
      <c r="V76" s="260">
        <v>10.21982975145198</v>
      </c>
      <c r="W76" s="260">
        <v>43.170528580861102</v>
      </c>
      <c r="X76" s="261">
        <v>4.8648786279441785</v>
      </c>
      <c r="Z76" s="270" t="s">
        <v>1058</v>
      </c>
      <c r="AA76" s="272">
        <v>7.8790315215679658E-3</v>
      </c>
      <c r="AB76" s="273">
        <v>15.613037957945474</v>
      </c>
      <c r="AC76" s="273">
        <v>57.167000177728752</v>
      </c>
      <c r="AD76" s="274">
        <v>7.6463987793215447</v>
      </c>
      <c r="AF76" s="270" t="s">
        <v>380</v>
      </c>
      <c r="AG76" s="272">
        <v>6.881007873887025E-3</v>
      </c>
      <c r="AH76" s="273">
        <v>4.3345234001911352</v>
      </c>
      <c r="AI76" s="273">
        <v>18.282437358749885</v>
      </c>
      <c r="AJ76" s="274">
        <v>2.4484349130767522</v>
      </c>
      <c r="BA76" s="253"/>
      <c r="BB76" s="253"/>
      <c r="BC76" s="253"/>
      <c r="BD76" s="253"/>
      <c r="BE76" s="253"/>
      <c r="BF76" s="253"/>
      <c r="BG76" s="253"/>
    </row>
    <row r="77" spans="20:59" s="251" customFormat="1" x14ac:dyDescent="0.3">
      <c r="T77" s="266" t="s">
        <v>250</v>
      </c>
      <c r="U77" s="254">
        <v>2.8490111827768321E-3</v>
      </c>
      <c r="V77" s="260">
        <v>6.2419398452506805</v>
      </c>
      <c r="W77" s="260">
        <v>35.387771354803668</v>
      </c>
      <c r="X77" s="261">
        <v>4.8059720874641041</v>
      </c>
      <c r="Z77" s="229" t="s">
        <v>1090</v>
      </c>
      <c r="AA77" s="262">
        <v>4.3633582552701576E-2</v>
      </c>
      <c r="AB77" s="263">
        <v>86.464025276662994</v>
      </c>
      <c r="AC77" s="264">
        <v>562.53718961263564</v>
      </c>
      <c r="AD77" s="265">
        <v>49.738981493980631</v>
      </c>
      <c r="AF77" s="270" t="s">
        <v>381</v>
      </c>
      <c r="AG77" s="272">
        <v>3.8125365206351618E-2</v>
      </c>
      <c r="AH77" s="273">
        <v>24.016145695007417</v>
      </c>
      <c r="AI77" s="273">
        <v>121.64067541450164</v>
      </c>
      <c r="AJ77" s="274">
        <v>10.884747383905358</v>
      </c>
      <c r="BA77" s="253"/>
      <c r="BB77" s="253"/>
      <c r="BC77" s="253"/>
      <c r="BD77" s="253"/>
      <c r="BE77" s="253"/>
      <c r="BF77" s="253"/>
      <c r="BG77" s="253"/>
    </row>
    <row r="78" spans="20:59" s="251" customFormat="1" x14ac:dyDescent="0.3">
      <c r="T78" s="229" t="s">
        <v>243</v>
      </c>
      <c r="U78" s="262">
        <v>0.15183023138854854</v>
      </c>
      <c r="V78" s="263">
        <v>332.64705198317495</v>
      </c>
      <c r="W78" s="264">
        <v>1965.9585248467381</v>
      </c>
      <c r="X78" s="265">
        <v>182.97333879549464</v>
      </c>
      <c r="Z78" s="270" t="s">
        <v>1072</v>
      </c>
      <c r="AA78" s="272">
        <v>2.9903134837899623E-4</v>
      </c>
      <c r="AB78" s="273">
        <v>0.59255858795292304</v>
      </c>
      <c r="AC78" s="273">
        <v>2.3702343518116922</v>
      </c>
      <c r="AD78" s="274">
        <v>0.11258613171105537</v>
      </c>
      <c r="AF78" s="229" t="s">
        <v>457</v>
      </c>
      <c r="AG78" s="262">
        <v>3.907709448761882E-2</v>
      </c>
      <c r="AH78" s="263">
        <v>24.615664387022726</v>
      </c>
      <c r="AI78" s="264">
        <v>147.92971612325721</v>
      </c>
      <c r="AJ78" s="265">
        <v>13.724103772298644</v>
      </c>
      <c r="BA78" s="253"/>
      <c r="BB78" s="253"/>
      <c r="BC78" s="253"/>
      <c r="BD78" s="253"/>
      <c r="BE78" s="253"/>
      <c r="BF78" s="253"/>
      <c r="BG78" s="253"/>
    </row>
    <row r="79" spans="20:59" s="251" customFormat="1" x14ac:dyDescent="0.3">
      <c r="T79" s="229" t="s">
        <v>23</v>
      </c>
      <c r="U79" s="262">
        <v>1.2682340259104275E-2</v>
      </c>
      <c r="V79" s="263">
        <v>27.78592287488776</v>
      </c>
      <c r="W79" s="264">
        <v>332.99090049092729</v>
      </c>
      <c r="X79" s="265">
        <v>34.352985077439691</v>
      </c>
      <c r="Z79" s="271" t="s">
        <v>289</v>
      </c>
      <c r="AA79" s="272">
        <v>4.06458797005191E-3</v>
      </c>
      <c r="AB79" s="273">
        <v>8.0543612607860275</v>
      </c>
      <c r="AC79" s="273">
        <v>33.188521921490498</v>
      </c>
      <c r="AD79" s="274">
        <v>2.5977105292549121</v>
      </c>
      <c r="AF79" s="270" t="s">
        <v>371</v>
      </c>
      <c r="AG79" s="272">
        <v>3.3991380633599334E-2</v>
      </c>
      <c r="AH79" s="273">
        <v>21.412042750346536</v>
      </c>
      <c r="AI79" s="273">
        <v>128.25416145310425</v>
      </c>
      <c r="AJ79" s="274">
        <v>10.659093780415484</v>
      </c>
      <c r="BA79" s="253"/>
      <c r="BB79" s="253"/>
      <c r="BC79" s="253"/>
      <c r="BD79" s="253"/>
      <c r="BE79" s="253"/>
      <c r="BF79" s="253"/>
      <c r="BG79" s="253"/>
    </row>
    <row r="80" spans="20:59" s="251" customFormat="1" x14ac:dyDescent="0.3">
      <c r="T80" s="266" t="s">
        <v>882</v>
      </c>
      <c r="U80" s="254">
        <v>3.5005697332980363E-3</v>
      </c>
      <c r="V80" s="260">
        <v>7.6694489061481281</v>
      </c>
      <c r="W80" s="260">
        <v>36.114091471445768</v>
      </c>
      <c r="X80" s="261">
        <v>4.2953359474180495</v>
      </c>
      <c r="Z80" s="270" t="s">
        <v>283</v>
      </c>
      <c r="AA80" s="272">
        <v>3.6659457650193315E-2</v>
      </c>
      <c r="AB80" s="273">
        <v>72.644144428585719</v>
      </c>
      <c r="AC80" s="273">
        <v>470.17554974635425</v>
      </c>
      <c r="AD80" s="274">
        <v>42.993691512449168</v>
      </c>
      <c r="AF80" s="229" t="s">
        <v>458</v>
      </c>
      <c r="AG80" s="262">
        <v>3.2957209489513896E-2</v>
      </c>
      <c r="AH80" s="263">
        <v>20.760591813798111</v>
      </c>
      <c r="AI80" s="264">
        <v>111.07221043951613</v>
      </c>
      <c r="AJ80" s="265">
        <v>9.6361417800953113</v>
      </c>
      <c r="BA80" s="253"/>
      <c r="BB80" s="253"/>
      <c r="BC80" s="253"/>
      <c r="BD80" s="253"/>
      <c r="BE80" s="253"/>
      <c r="BF80" s="253"/>
      <c r="BG80" s="253"/>
    </row>
    <row r="81" spans="20:59" s="251" customFormat="1" x14ac:dyDescent="0.3">
      <c r="T81" s="229" t="s">
        <v>19</v>
      </c>
      <c r="U81" s="262">
        <v>1.84961349807959E-2</v>
      </c>
      <c r="V81" s="263">
        <v>40.523449896478837</v>
      </c>
      <c r="W81" s="264">
        <v>323.71700543658716</v>
      </c>
      <c r="X81" s="265">
        <v>26.079922930092241</v>
      </c>
      <c r="Z81" s="270" t="s">
        <v>1049</v>
      </c>
      <c r="AA81" s="272">
        <v>2.6105055840773593E-3</v>
      </c>
      <c r="AB81" s="273">
        <v>5.1729609993383301</v>
      </c>
      <c r="AC81" s="273">
        <v>56.802883592979278</v>
      </c>
      <c r="AD81" s="274">
        <v>4.034993320565496</v>
      </c>
      <c r="AF81" s="270" t="s">
        <v>368</v>
      </c>
      <c r="AG81" s="272">
        <v>2.7759948172391736E-2</v>
      </c>
      <c r="AH81" s="273">
        <v>17.486703568230894</v>
      </c>
      <c r="AI81" s="273">
        <v>101.25054570281448</v>
      </c>
      <c r="AJ81" s="274">
        <v>9.5051862502726223</v>
      </c>
      <c r="BA81" s="253"/>
      <c r="BB81" s="253"/>
      <c r="BC81" s="253"/>
      <c r="BD81" s="253"/>
      <c r="BE81" s="253"/>
      <c r="BF81" s="253"/>
      <c r="BG81" s="253"/>
    </row>
    <row r="82" spans="20:59" s="251" customFormat="1" x14ac:dyDescent="0.3">
      <c r="T82" s="266" t="s">
        <v>244</v>
      </c>
      <c r="U82" s="254">
        <v>7.4727819555844574E-3</v>
      </c>
      <c r="V82" s="260">
        <v>16.372226169351151</v>
      </c>
      <c r="W82" s="260">
        <v>138.6223901606246</v>
      </c>
      <c r="X82" s="261">
        <v>16.687303604304432</v>
      </c>
      <c r="Z82" s="229" t="s">
        <v>1059</v>
      </c>
      <c r="AA82" s="262">
        <v>3.9984505044279389E-2</v>
      </c>
      <c r="AB82" s="263">
        <v>79.233036862094139</v>
      </c>
      <c r="AC82" s="264">
        <v>697.77975398172089</v>
      </c>
      <c r="AD82" s="265">
        <v>39.937572746915961</v>
      </c>
      <c r="AF82" s="229" t="s">
        <v>445</v>
      </c>
      <c r="AG82" s="262">
        <v>1.7830804419627078E-2</v>
      </c>
      <c r="AH82" s="263">
        <v>11.232081174388441</v>
      </c>
      <c r="AI82" s="264">
        <v>49.995151292967783</v>
      </c>
      <c r="AJ82" s="265">
        <v>17.366787839712508</v>
      </c>
      <c r="BA82" s="253"/>
      <c r="BB82" s="253"/>
      <c r="BC82" s="253"/>
      <c r="BD82" s="253"/>
      <c r="BE82" s="253"/>
      <c r="BF82" s="253"/>
      <c r="BG82" s="253"/>
    </row>
    <row r="83" spans="20:59" s="251" customFormat="1" x14ac:dyDescent="0.3">
      <c r="T83" s="229" t="s">
        <v>20</v>
      </c>
      <c r="U83" s="262">
        <v>8.8107332744986513E-2</v>
      </c>
      <c r="V83" s="263">
        <v>193.03563083373504</v>
      </c>
      <c r="W83" s="264">
        <v>1026.5697642800569</v>
      </c>
      <c r="X83" s="265">
        <v>113.92550381857609</v>
      </c>
      <c r="Z83" s="270" t="s">
        <v>285</v>
      </c>
      <c r="AA83" s="272">
        <v>2.03770902997907E-3</v>
      </c>
      <c r="AB83" s="273">
        <v>4.037911048486345</v>
      </c>
      <c r="AC83" s="273">
        <v>44.009669033222281</v>
      </c>
      <c r="AD83" s="274">
        <v>3.1145169198870946</v>
      </c>
      <c r="AF83" s="270" t="s">
        <v>383</v>
      </c>
      <c r="AG83" s="272">
        <v>1.3076078350272529E-2</v>
      </c>
      <c r="AH83" s="273">
        <v>8.2369572351574298</v>
      </c>
      <c r="AI83" s="273">
        <v>30.964889919706543</v>
      </c>
      <c r="AJ83" s="274">
        <v>11.75052240850712</v>
      </c>
      <c r="BA83" s="253"/>
      <c r="BB83" s="253"/>
      <c r="BC83" s="253"/>
      <c r="BD83" s="253"/>
      <c r="BE83" s="253"/>
      <c r="BF83" s="253"/>
      <c r="BG83" s="253"/>
    </row>
    <row r="84" spans="20:59" s="251" customFormat="1" x14ac:dyDescent="0.3">
      <c r="T84" s="229" t="s">
        <v>870</v>
      </c>
      <c r="U84" s="262">
        <v>0.10971218365124524</v>
      </c>
      <c r="V84" s="263">
        <v>240.3700114559399</v>
      </c>
      <c r="W84" s="264">
        <v>1351.2902097211061</v>
      </c>
      <c r="X84" s="265">
        <v>144.20051286699871</v>
      </c>
      <c r="Z84" s="270" t="s">
        <v>292</v>
      </c>
      <c r="AA84" s="272">
        <v>3.7505124391200234E-3</v>
      </c>
      <c r="AB84" s="273">
        <v>7.4319912178844127</v>
      </c>
      <c r="AC84" s="273">
        <v>58.540845085806055</v>
      </c>
      <c r="AD84" s="274">
        <v>1.6290093657557048</v>
      </c>
      <c r="AF84" s="229" t="s">
        <v>450</v>
      </c>
      <c r="AG84" s="262">
        <v>1.9430367117860461E-2</v>
      </c>
      <c r="AH84" s="263">
        <v>12.239686756686501</v>
      </c>
      <c r="AI84" s="264">
        <v>43.53042917110217</v>
      </c>
      <c r="AJ84" s="265">
        <v>6.7868694743522999</v>
      </c>
      <c r="BA84" s="253"/>
      <c r="BB84" s="253"/>
      <c r="BC84" s="253"/>
      <c r="BD84" s="253"/>
      <c r="BE84" s="253"/>
      <c r="BF84" s="253"/>
      <c r="BG84" s="253"/>
    </row>
    <row r="85" spans="20:59" s="251" customFormat="1" x14ac:dyDescent="0.3">
      <c r="T85" s="266" t="s">
        <v>963</v>
      </c>
      <c r="U85" s="254">
        <v>7.1265533655766572E-2</v>
      </c>
      <c r="V85" s="260">
        <v>156.13668939179712</v>
      </c>
      <c r="W85" s="260">
        <v>817.34999788103335</v>
      </c>
      <c r="X85" s="261">
        <v>97.246331838509519</v>
      </c>
      <c r="Z85" s="270" t="s">
        <v>293</v>
      </c>
      <c r="AA85" s="272">
        <v>2.0926645388849877E-2</v>
      </c>
      <c r="AB85" s="273">
        <v>41.468105298753414</v>
      </c>
      <c r="AC85" s="273">
        <v>243.3501688911872</v>
      </c>
      <c r="AD85" s="274">
        <v>21.303887476739924</v>
      </c>
      <c r="AF85" s="270" t="s">
        <v>370</v>
      </c>
      <c r="AG85" s="272">
        <v>1.9430367117860461E-2</v>
      </c>
      <c r="AH85" s="273">
        <v>12.239686756686501</v>
      </c>
      <c r="AI85" s="273">
        <v>43.53042917110217</v>
      </c>
      <c r="AJ85" s="274">
        <v>6.7868694743522999</v>
      </c>
      <c r="BA85" s="253"/>
      <c r="BB85" s="253"/>
      <c r="BC85" s="253"/>
      <c r="BD85" s="253"/>
      <c r="BE85" s="253"/>
      <c r="BF85" s="253"/>
      <c r="BG85" s="253"/>
    </row>
    <row r="86" spans="20:59" s="251" customFormat="1" x14ac:dyDescent="0.3">
      <c r="T86" s="266" t="s">
        <v>883</v>
      </c>
      <c r="U86" s="254">
        <v>1.0037514422621211E-2</v>
      </c>
      <c r="V86" s="260">
        <v>21.991335660806875</v>
      </c>
      <c r="W86" s="260">
        <v>187.69477858183984</v>
      </c>
      <c r="X86" s="261">
        <v>13.819947296768182</v>
      </c>
      <c r="Z86" s="270" t="s">
        <v>302</v>
      </c>
      <c r="AA86" s="272">
        <v>1.3269638186330413E-2</v>
      </c>
      <c r="AB86" s="273">
        <v>26.295029296969961</v>
      </c>
      <c r="AC86" s="273">
        <v>351.87907097150543</v>
      </c>
      <c r="AD86" s="274">
        <v>13.890158984533238</v>
      </c>
      <c r="AF86" s="229" t="s">
        <v>461</v>
      </c>
      <c r="AG86" s="262">
        <v>9.9129135248910896E-3</v>
      </c>
      <c r="AH86" s="263">
        <v>6.24439855689912</v>
      </c>
      <c r="AI86" s="264">
        <v>43.117971230568209</v>
      </c>
      <c r="AJ86" s="265">
        <v>5.2245396437393934</v>
      </c>
      <c r="BA86" s="253"/>
      <c r="BB86" s="253"/>
      <c r="BC86" s="253"/>
      <c r="BD86" s="253"/>
      <c r="BE86" s="253"/>
      <c r="BF86" s="253"/>
      <c r="BG86" s="253"/>
    </row>
    <row r="87" spans="20:59" s="251" customFormat="1" x14ac:dyDescent="0.3">
      <c r="T87" s="266" t="s">
        <v>887</v>
      </c>
      <c r="U87" s="254">
        <v>6.9743306627774396E-3</v>
      </c>
      <c r="V87" s="260">
        <v>15.280162015901126</v>
      </c>
      <c r="W87" s="260">
        <v>92.870098628740536</v>
      </c>
      <c r="X87" s="261">
        <v>10.247121887834568</v>
      </c>
      <c r="Z87" s="229" t="s">
        <v>284</v>
      </c>
      <c r="AA87" s="262">
        <v>5.903769074414783E-3</v>
      </c>
      <c r="AB87" s="263">
        <v>11.698870654529275</v>
      </c>
      <c r="AC87" s="264">
        <v>40.877397617958174</v>
      </c>
      <c r="AD87" s="265">
        <v>4.0043529129877165</v>
      </c>
      <c r="AF87" s="270" t="s">
        <v>376</v>
      </c>
      <c r="AG87" s="272">
        <v>9.9129135248910896E-3</v>
      </c>
      <c r="AH87" s="273">
        <v>6.24439855689912</v>
      </c>
      <c r="AI87" s="273">
        <v>43.117971230568209</v>
      </c>
      <c r="AJ87" s="274">
        <v>5.2245396437393934</v>
      </c>
      <c r="BA87" s="253"/>
      <c r="BB87" s="253"/>
      <c r="BC87" s="253"/>
      <c r="BD87" s="253"/>
      <c r="BE87" s="253"/>
      <c r="BF87" s="253"/>
      <c r="BG87" s="253"/>
    </row>
    <row r="88" spans="20:59" s="251" customFormat="1" x14ac:dyDescent="0.3">
      <c r="T88" s="266" t="s">
        <v>1083</v>
      </c>
      <c r="U88" s="254">
        <v>6.6554276620220277E-3</v>
      </c>
      <c r="V88" s="260">
        <v>14.581472814813093</v>
      </c>
      <c r="W88" s="260">
        <v>91.794689711261412</v>
      </c>
      <c r="X88" s="261">
        <v>6.6643973425347136</v>
      </c>
      <c r="Z88" s="270" t="s">
        <v>284</v>
      </c>
      <c r="AA88" s="272">
        <v>5.903769074414783E-3</v>
      </c>
      <c r="AB88" s="273">
        <v>11.698870654529275</v>
      </c>
      <c r="AC88" s="273">
        <v>40.877397617958174</v>
      </c>
      <c r="AD88" s="274">
        <v>4.0043529129877165</v>
      </c>
      <c r="AF88" s="229" t="s">
        <v>443</v>
      </c>
      <c r="AG88" s="262">
        <v>1.7671465684416638E-3</v>
      </c>
      <c r="AH88" s="263">
        <v>1.1131709617054883</v>
      </c>
      <c r="AI88" s="264">
        <v>4.3990543514164289</v>
      </c>
      <c r="AJ88" s="265">
        <v>0.50264694752499561</v>
      </c>
      <c r="BA88" s="253"/>
      <c r="BB88" s="253"/>
      <c r="BC88" s="253"/>
      <c r="BD88" s="253"/>
      <c r="BE88" s="253"/>
      <c r="BF88" s="253"/>
      <c r="BG88" s="253"/>
    </row>
    <row r="89" spans="20:59" s="251" customFormat="1" x14ac:dyDescent="0.3">
      <c r="T89" s="266" t="s">
        <v>886</v>
      </c>
      <c r="U89" s="254">
        <v>3.0540935208579335E-3</v>
      </c>
      <c r="V89" s="260">
        <v>6.6912577087130201</v>
      </c>
      <c r="W89" s="260">
        <v>20.711586290448839</v>
      </c>
      <c r="X89" s="261">
        <v>2.7303459511722745</v>
      </c>
      <c r="Z89" s="229" t="s">
        <v>322</v>
      </c>
      <c r="AA89" s="262">
        <v>5.6717215654775626E-3</v>
      </c>
      <c r="AB89" s="263">
        <v>11.239046810042037</v>
      </c>
      <c r="AC89" s="264">
        <v>42.474115584380385</v>
      </c>
      <c r="AD89" s="265">
        <v>4.2418017435718154</v>
      </c>
      <c r="AF89" s="229" t="s">
        <v>449</v>
      </c>
      <c r="AG89" s="262">
        <v>9.3884648764743367E-3</v>
      </c>
      <c r="AH89" s="263">
        <v>5.9140348979084347</v>
      </c>
      <c r="AI89" s="264">
        <v>26.296721100919065</v>
      </c>
      <c r="AJ89" s="265">
        <v>6.0595579337925933</v>
      </c>
      <c r="BA89" s="253"/>
      <c r="BB89" s="253"/>
      <c r="BC89" s="253"/>
      <c r="BD89" s="253"/>
      <c r="BE89" s="253"/>
      <c r="BF89" s="253"/>
      <c r="BG89" s="253"/>
    </row>
    <row r="90" spans="20:59" s="251" customFormat="1" x14ac:dyDescent="0.3">
      <c r="T90" s="229" t="s">
        <v>256</v>
      </c>
      <c r="U90" s="262">
        <v>4.7506601815700232E-3</v>
      </c>
      <c r="V90" s="263">
        <v>10.408290166725736</v>
      </c>
      <c r="W90" s="264">
        <v>77.923129694111296</v>
      </c>
      <c r="X90" s="265">
        <v>7.855610277479629</v>
      </c>
      <c r="Z90" s="270" t="s">
        <v>40</v>
      </c>
      <c r="AA90" s="272">
        <v>4.04390025641581E-3</v>
      </c>
      <c r="AB90" s="273">
        <v>8.0133666211048222</v>
      </c>
      <c r="AC90" s="273">
        <v>31.067918798232391</v>
      </c>
      <c r="AD90" s="274">
        <v>3.0883008943430523</v>
      </c>
      <c r="AF90" s="270" t="s">
        <v>385</v>
      </c>
      <c r="AG90" s="272">
        <v>9.3884648764743367E-3</v>
      </c>
      <c r="AH90" s="273">
        <v>5.9140348979084347</v>
      </c>
      <c r="AI90" s="273">
        <v>26.296721100919065</v>
      </c>
      <c r="AJ90" s="274">
        <v>6.0595579337925933</v>
      </c>
      <c r="BA90" s="253"/>
      <c r="BB90" s="253"/>
      <c r="BC90" s="253"/>
      <c r="BD90" s="253"/>
      <c r="BE90" s="253"/>
      <c r="BF90" s="253"/>
      <c r="BG90" s="253"/>
    </row>
    <row r="91" spans="20:59" s="251" customFormat="1" x14ac:dyDescent="0.3">
      <c r="T91" s="266" t="s">
        <v>888</v>
      </c>
      <c r="U91" s="272">
        <v>2.1729885587298357E-3</v>
      </c>
      <c r="V91" s="260">
        <v>4.7608320915011566</v>
      </c>
      <c r="W91" s="260">
        <v>37.027827690662548</v>
      </c>
      <c r="X91" s="261">
        <v>3.8198819998942852</v>
      </c>
      <c r="Z91" s="270" t="s">
        <v>93</v>
      </c>
      <c r="AA91" s="272">
        <v>1.294967723257626E-3</v>
      </c>
      <c r="AB91" s="273">
        <v>2.5660996738228543</v>
      </c>
      <c r="AC91" s="273">
        <v>6.4190758537606376</v>
      </c>
      <c r="AD91" s="274">
        <v>0.88076560076121635</v>
      </c>
      <c r="AF91" s="229" t="s">
        <v>459</v>
      </c>
      <c r="AG91" s="262">
        <v>8.156891874170822E-3</v>
      </c>
      <c r="AH91" s="263">
        <v>5.1382354662893164</v>
      </c>
      <c r="AI91" s="264">
        <v>36.911734065445273</v>
      </c>
      <c r="AJ91" s="265">
        <v>4.058172472891151</v>
      </c>
      <c r="BA91" s="253"/>
      <c r="BB91" s="253"/>
      <c r="BC91" s="253"/>
      <c r="BD91" s="253"/>
      <c r="BE91" s="253"/>
      <c r="BF91" s="253"/>
      <c r="BG91" s="253"/>
    </row>
    <row r="92" spans="20:59" s="251" customFormat="1" x14ac:dyDescent="0.3">
      <c r="T92" s="266" t="s">
        <v>889</v>
      </c>
      <c r="U92" s="254">
        <v>1.1214096958911042E-3</v>
      </c>
      <c r="V92" s="260">
        <v>2.4569127372854669</v>
      </c>
      <c r="W92" s="260">
        <v>18.815386588673494</v>
      </c>
      <c r="X92" s="261">
        <v>1.8082786395824755</v>
      </c>
      <c r="Z92" s="270" t="s">
        <v>51</v>
      </c>
      <c r="AA92" s="272">
        <v>1.6868463170334328E-4</v>
      </c>
      <c r="AB92" s="273">
        <v>0.33426437633825279</v>
      </c>
      <c r="AC92" s="273">
        <v>4.0111725160590339</v>
      </c>
      <c r="AD92" s="274">
        <v>0.12601766987952132</v>
      </c>
      <c r="AF92" s="270" t="s">
        <v>382</v>
      </c>
      <c r="AG92" s="272">
        <v>7.5276508212321E-3</v>
      </c>
      <c r="AH92" s="273">
        <v>4.7418603831166415</v>
      </c>
      <c r="AI92" s="273">
        <v>32.947983233718531</v>
      </c>
      <c r="AJ92" s="274">
        <v>3.8540393050572233</v>
      </c>
      <c r="BA92" s="253"/>
      <c r="BB92" s="253"/>
      <c r="BC92" s="253"/>
      <c r="BD92" s="253"/>
      <c r="BE92" s="253"/>
      <c r="BF92" s="253"/>
      <c r="BG92" s="253"/>
    </row>
    <row r="93" spans="20:59" s="251" customFormat="1" x14ac:dyDescent="0.3">
      <c r="T93" s="229" t="s">
        <v>1085</v>
      </c>
      <c r="U93" s="262">
        <v>5.4057426361454768E-2</v>
      </c>
      <c r="V93" s="263">
        <v>118.43519800030914</v>
      </c>
      <c r="W93" s="264">
        <v>944.21049905276072</v>
      </c>
      <c r="X93" s="265">
        <v>61.848499060537591</v>
      </c>
      <c r="Z93" s="270" t="s">
        <v>60</v>
      </c>
      <c r="AA93" s="272">
        <v>1.6416895410078334E-4</v>
      </c>
      <c r="AB93" s="273">
        <v>0.3253161387761086</v>
      </c>
      <c r="AC93" s="273">
        <v>0.97594841632832574</v>
      </c>
      <c r="AD93" s="274">
        <v>0.14671757858802498</v>
      </c>
      <c r="AF93" s="229" t="s">
        <v>451</v>
      </c>
      <c r="AG93" s="262">
        <v>3.9717354281137872E-3</v>
      </c>
      <c r="AH93" s="263">
        <v>2.5018980457585829</v>
      </c>
      <c r="AI93" s="264">
        <v>13.935837884345387</v>
      </c>
      <c r="AJ93" s="265">
        <v>0.34261354673637762</v>
      </c>
      <c r="BA93" s="253"/>
      <c r="BB93" s="253"/>
      <c r="BC93" s="253"/>
      <c r="BD93" s="253"/>
      <c r="BE93" s="253"/>
      <c r="BF93" s="253"/>
      <c r="BG93" s="253"/>
    </row>
    <row r="94" spans="20:59" s="251" customFormat="1" x14ac:dyDescent="0.3">
      <c r="T94" s="266" t="s">
        <v>1013</v>
      </c>
      <c r="U94" s="272">
        <v>2.243741290575536E-2</v>
      </c>
      <c r="V94" s="260">
        <v>49.158452759834894</v>
      </c>
      <c r="W94" s="260">
        <v>310.81900021868512</v>
      </c>
      <c r="X94" s="261">
        <v>23.145429880693872</v>
      </c>
      <c r="Z94" s="229" t="s">
        <v>1060</v>
      </c>
      <c r="AA94" s="262">
        <v>9.1585469492328347E-3</v>
      </c>
      <c r="AB94" s="263">
        <v>18.148517462656592</v>
      </c>
      <c r="AC94" s="264">
        <v>84.541918636131811</v>
      </c>
      <c r="AD94" s="265">
        <v>6.9182741133257988</v>
      </c>
      <c r="AF94" s="229" t="s">
        <v>447</v>
      </c>
      <c r="AG94" s="262">
        <v>2.6516210906711987E-3</v>
      </c>
      <c r="AH94" s="263">
        <v>1.6703241555022461</v>
      </c>
      <c r="AI94" s="264">
        <v>15.686221088067651</v>
      </c>
      <c r="AJ94" s="265">
        <v>0.58782119218215589</v>
      </c>
      <c r="BA94" s="253"/>
      <c r="BB94" s="253"/>
      <c r="BC94" s="253"/>
      <c r="BD94" s="253"/>
      <c r="BE94" s="253"/>
      <c r="BF94" s="253"/>
      <c r="BG94" s="253"/>
    </row>
    <row r="95" spans="20:59" s="251" customFormat="1" x14ac:dyDescent="0.3">
      <c r="T95" s="266" t="s">
        <v>897</v>
      </c>
      <c r="U95" s="254">
        <v>7.6166084971174622E-3</v>
      </c>
      <c r="V95" s="260">
        <v>16.687337821361044</v>
      </c>
      <c r="W95" s="260">
        <v>119.93648660665069</v>
      </c>
      <c r="X95" s="261">
        <v>8.7234710924109677</v>
      </c>
      <c r="Z95" s="270" t="s">
        <v>1061</v>
      </c>
      <c r="AA95" s="272">
        <v>2.3155381984166267E-4</v>
      </c>
      <c r="AB95" s="273">
        <v>0.45884555336512889</v>
      </c>
      <c r="AC95" s="273">
        <v>1.8353822134605156</v>
      </c>
      <c r="AD95" s="274">
        <v>0.1349005926893479</v>
      </c>
      <c r="AF95" s="229" t="s">
        <v>442</v>
      </c>
      <c r="AG95" s="262">
        <v>5.6922552635291675E-3</v>
      </c>
      <c r="AH95" s="263">
        <v>3.5856976320665996</v>
      </c>
      <c r="AI95" s="264">
        <v>19.788160479230498</v>
      </c>
      <c r="AJ95" s="265">
        <v>2.9246689908040606</v>
      </c>
      <c r="BA95" s="253"/>
      <c r="BB95" s="253"/>
      <c r="BC95" s="253"/>
      <c r="BD95" s="253"/>
      <c r="BE95" s="253"/>
      <c r="BF95" s="253"/>
      <c r="BG95" s="253"/>
    </row>
    <row r="96" spans="20:59" s="251" customFormat="1" x14ac:dyDescent="0.3">
      <c r="T96" s="266" t="s">
        <v>896</v>
      </c>
      <c r="U96" s="254">
        <v>4.0453554812705118E-3</v>
      </c>
      <c r="V96" s="260">
        <v>8.8630278882003228</v>
      </c>
      <c r="W96" s="260">
        <v>79.970696114135094</v>
      </c>
      <c r="X96" s="261">
        <v>6.3168347178582982</v>
      </c>
      <c r="Z96" s="270" t="s">
        <v>1062</v>
      </c>
      <c r="AA96" s="272">
        <v>2.5096286310185759E-4</v>
      </c>
      <c r="AB96" s="273">
        <v>0.4973063880907303</v>
      </c>
      <c r="AC96" s="273">
        <v>9.9461277618146067</v>
      </c>
      <c r="AD96" s="274">
        <v>0.90261109438467546</v>
      </c>
      <c r="AF96" s="270" t="s">
        <v>384</v>
      </c>
      <c r="AG96" s="272">
        <v>3.7318016215442044E-3</v>
      </c>
      <c r="AH96" s="273">
        <v>2.3507575852136213</v>
      </c>
      <c r="AI96" s="273">
        <v>14.848400291818583</v>
      </c>
      <c r="AJ96" s="274">
        <v>1.6477409823580815</v>
      </c>
      <c r="BA96" s="253"/>
      <c r="BB96" s="253"/>
      <c r="BC96" s="253"/>
      <c r="BD96" s="253"/>
      <c r="BE96" s="253"/>
      <c r="BF96" s="253"/>
      <c r="BG96" s="253"/>
    </row>
    <row r="97" spans="20:59" s="251" customFormat="1" x14ac:dyDescent="0.3">
      <c r="T97" s="266" t="s">
        <v>1012</v>
      </c>
      <c r="U97" s="254">
        <v>2.7385836930893634E-3</v>
      </c>
      <c r="V97" s="260">
        <v>6.0000026594445508</v>
      </c>
      <c r="W97" s="260">
        <v>28.993863091856475</v>
      </c>
      <c r="X97" s="261">
        <v>3.7533071894184533</v>
      </c>
      <c r="Z97" s="270" t="s">
        <v>299</v>
      </c>
      <c r="AA97" s="272">
        <v>1.94958121458095E-4</v>
      </c>
      <c r="AB97" s="273">
        <v>0.38632775388734991</v>
      </c>
      <c r="AC97" s="273">
        <v>0.77265550777469982</v>
      </c>
      <c r="AD97" s="274">
        <v>8.3060467085780229E-2</v>
      </c>
      <c r="AF97" s="229" t="s">
        <v>446</v>
      </c>
      <c r="AG97" s="262">
        <v>5.256274221761768E-4</v>
      </c>
      <c r="AH97" s="263">
        <v>0.33110619882458664</v>
      </c>
      <c r="AI97" s="264">
        <v>4.6354867835442128</v>
      </c>
      <c r="AJ97" s="265">
        <v>4.9665929823687997E-3</v>
      </c>
      <c r="BA97" s="253"/>
      <c r="BB97" s="253"/>
      <c r="BC97" s="253"/>
      <c r="BD97" s="253"/>
      <c r="BE97" s="253"/>
      <c r="BF97" s="253"/>
      <c r="BG97" s="253"/>
    </row>
    <row r="98" spans="20:59" s="251" customFormat="1" x14ac:dyDescent="0.3">
      <c r="T98" s="266" t="s">
        <v>899</v>
      </c>
      <c r="U98" s="254">
        <v>6.7079124754211572E-4</v>
      </c>
      <c r="V98" s="260">
        <v>1.4696462552307654</v>
      </c>
      <c r="W98" s="260">
        <v>4.4089387656922963</v>
      </c>
      <c r="X98" s="261">
        <v>1.1139918614649202</v>
      </c>
      <c r="Z98" s="270" t="s">
        <v>1091</v>
      </c>
      <c r="AA98" s="272">
        <v>4.819721265748694E-4</v>
      </c>
      <c r="AB98" s="273">
        <v>0.95507285207403436</v>
      </c>
      <c r="AC98" s="273">
        <v>1.9101457041480687</v>
      </c>
      <c r="AD98" s="274">
        <v>0.4918625188181277</v>
      </c>
      <c r="AF98" s="229" t="s">
        <v>440</v>
      </c>
      <c r="AG98" s="262">
        <v>1.0494272929531043E-2</v>
      </c>
      <c r="AH98" s="263">
        <v>6.610611761347843</v>
      </c>
      <c r="AI98" s="264">
        <v>25.166105504499434</v>
      </c>
      <c r="AJ98" s="265">
        <v>2.8575593515936797</v>
      </c>
      <c r="BA98" s="253"/>
      <c r="BB98" s="253"/>
      <c r="BC98" s="253"/>
      <c r="BD98" s="253"/>
      <c r="BE98" s="253"/>
      <c r="BF98" s="253"/>
      <c r="BG98" s="253"/>
    </row>
    <row r="99" spans="20:59" s="251" customFormat="1" x14ac:dyDescent="0.3">
      <c r="T99" s="229" t="s">
        <v>258</v>
      </c>
      <c r="U99" s="262">
        <v>0.18632072541439682</v>
      </c>
      <c r="V99" s="263">
        <v>408.2127746605039</v>
      </c>
      <c r="W99" s="264">
        <v>2355.7695743568543</v>
      </c>
      <c r="X99" s="265">
        <v>268.33582315715944</v>
      </c>
      <c r="Z99" s="270" t="s">
        <v>1087</v>
      </c>
      <c r="AA99" s="272">
        <v>7.9991000182563499E-3</v>
      </c>
      <c r="AB99" s="273">
        <v>15.850964915239347</v>
      </c>
      <c r="AC99" s="273">
        <v>70.077607448933918</v>
      </c>
      <c r="AD99" s="274">
        <v>5.3058394403478673</v>
      </c>
      <c r="AF99" s="229" t="s">
        <v>444</v>
      </c>
      <c r="AG99" s="262">
        <v>3.5509698041247244E-3</v>
      </c>
      <c r="AH99" s="263">
        <v>2.2368469839660379</v>
      </c>
      <c r="AI99" s="264">
        <v>10.783081735230788</v>
      </c>
      <c r="AJ99" s="265">
        <v>0.84501041455909209</v>
      </c>
      <c r="BA99" s="253"/>
      <c r="BB99" s="253"/>
      <c r="BC99" s="253"/>
      <c r="BD99" s="253"/>
      <c r="BE99" s="253"/>
      <c r="BF99" s="253"/>
      <c r="BG99" s="253"/>
    </row>
    <row r="100" spans="20:59" s="251" customFormat="1" x14ac:dyDescent="0.3">
      <c r="T100" s="266" t="s">
        <v>245</v>
      </c>
      <c r="U100" s="254">
        <v>5.2945350262993095E-2</v>
      </c>
      <c r="V100" s="260">
        <v>115.99873437675355</v>
      </c>
      <c r="W100" s="260">
        <v>661.60055647396541</v>
      </c>
      <c r="X100" s="261">
        <v>77.198442094806978</v>
      </c>
      <c r="Z100" s="229" t="s">
        <v>1063</v>
      </c>
      <c r="AA100" s="262">
        <v>0.19272288846628235</v>
      </c>
      <c r="AB100" s="263">
        <v>381.89843063226567</v>
      </c>
      <c r="AC100" s="264">
        <v>2415.2077851203885</v>
      </c>
      <c r="AD100" s="265">
        <v>201.66921004563105</v>
      </c>
      <c r="AF100" s="134" t="s">
        <v>324</v>
      </c>
      <c r="AG100" s="136"/>
      <c r="AH100" s="136">
        <v>626.37082689437545</v>
      </c>
      <c r="AI100" s="136">
        <v>3545.1043221117793</v>
      </c>
      <c r="AJ100" s="137">
        <v>390.65362994154953</v>
      </c>
      <c r="BA100" s="253"/>
      <c r="BB100" s="253"/>
      <c r="BC100" s="253"/>
      <c r="BD100" s="253"/>
      <c r="BE100" s="253"/>
      <c r="BF100" s="253"/>
      <c r="BG100" s="253"/>
    </row>
    <row r="101" spans="20:59" s="251" customFormat="1" x14ac:dyDescent="0.3">
      <c r="T101" s="266" t="s">
        <v>252</v>
      </c>
      <c r="U101" s="254">
        <v>4.3377143879281987E-2</v>
      </c>
      <c r="V101" s="260">
        <v>95.035612492529424</v>
      </c>
      <c r="W101" s="260">
        <v>511.68915500198602</v>
      </c>
      <c r="X101" s="261">
        <v>57.785996421840764</v>
      </c>
      <c r="Z101" s="270" t="s">
        <v>281</v>
      </c>
      <c r="AA101" s="272">
        <v>6.0644916896690128E-3</v>
      </c>
      <c r="AB101" s="273">
        <v>12.017357550513312</v>
      </c>
      <c r="AC101" s="273">
        <v>64.708312791345065</v>
      </c>
      <c r="AD101" s="274">
        <v>5.7522243141406815</v>
      </c>
      <c r="AF101" s="134" t="s">
        <v>105</v>
      </c>
      <c r="AG101" s="136"/>
      <c r="AH101" s="136">
        <v>3.5548292933420997</v>
      </c>
      <c r="AI101" s="136">
        <v>13.001963910907122</v>
      </c>
      <c r="AJ101" s="137">
        <v>1.9538408888785717</v>
      </c>
      <c r="BA101" s="253"/>
      <c r="BB101" s="253"/>
      <c r="BC101" s="253"/>
      <c r="BD101" s="253"/>
      <c r="BE101" s="253"/>
      <c r="BF101" s="253"/>
      <c r="BG101" s="253"/>
    </row>
    <row r="102" spans="20:59" s="251" customFormat="1" ht="17.25" thickBot="1" x14ac:dyDescent="0.35">
      <c r="T102" s="266" t="s">
        <v>901</v>
      </c>
      <c r="U102" s="254">
        <v>9.999820010921168E-3</v>
      </c>
      <c r="V102" s="260">
        <v>21.908750428514292</v>
      </c>
      <c r="W102" s="260">
        <v>123.01918944593004</v>
      </c>
      <c r="X102" s="261">
        <v>14.39790618739314</v>
      </c>
      <c r="Z102" s="270" t="s">
        <v>282</v>
      </c>
      <c r="AA102" s="272">
        <v>0.16607962925447498</v>
      </c>
      <c r="AB102" s="273">
        <v>329.10232031608984</v>
      </c>
      <c r="AC102" s="273">
        <v>2104.4369331284051</v>
      </c>
      <c r="AD102" s="274">
        <v>178.92364798515709</v>
      </c>
      <c r="AF102" s="247" t="s">
        <v>364</v>
      </c>
      <c r="AG102" s="225"/>
      <c r="AH102" s="225">
        <v>629.92565618771755</v>
      </c>
      <c r="AI102" s="225">
        <v>3558.1062860226884</v>
      </c>
      <c r="AJ102" s="226">
        <v>392.61056618966347</v>
      </c>
      <c r="BA102" s="253"/>
      <c r="BB102" s="253"/>
      <c r="BC102" s="253"/>
      <c r="BD102" s="253"/>
      <c r="BE102" s="253"/>
      <c r="BF102" s="253"/>
      <c r="BG102" s="253"/>
    </row>
    <row r="103" spans="20:59" s="251" customFormat="1" x14ac:dyDescent="0.3">
      <c r="T103" s="266" t="s">
        <v>903</v>
      </c>
      <c r="U103" s="254">
        <v>9.8838229235036421E-3</v>
      </c>
      <c r="V103" s="260">
        <v>21.654610730410766</v>
      </c>
      <c r="W103" s="260">
        <v>142.81375186101587</v>
      </c>
      <c r="X103" s="261">
        <v>14.800937463871689</v>
      </c>
      <c r="Z103" s="270" t="s">
        <v>286</v>
      </c>
      <c r="AA103" s="272">
        <v>8.4271521560124098E-3</v>
      </c>
      <c r="AB103" s="273">
        <v>16.699190265838666</v>
      </c>
      <c r="AC103" s="273">
        <v>67.480489682317554</v>
      </c>
      <c r="AD103" s="274">
        <v>5.0805754200940134</v>
      </c>
      <c r="BA103" s="253"/>
      <c r="BB103" s="253"/>
      <c r="BC103" s="253"/>
      <c r="BD103" s="253"/>
      <c r="BE103" s="253"/>
      <c r="BF103" s="253"/>
      <c r="BG103" s="253"/>
    </row>
    <row r="104" spans="20:59" s="251" customFormat="1" x14ac:dyDescent="0.3">
      <c r="T104" s="266" t="s">
        <v>906</v>
      </c>
      <c r="U104" s="254">
        <v>8.4657340733755755E-3</v>
      </c>
      <c r="V104" s="260">
        <v>18.547699339107371</v>
      </c>
      <c r="W104" s="260">
        <v>88.137300388322032</v>
      </c>
      <c r="X104" s="261">
        <v>9.68648807340759</v>
      </c>
      <c r="Z104" s="270" t="s">
        <v>1064</v>
      </c>
      <c r="AA104" s="272">
        <v>1.8330254838129923E-3</v>
      </c>
      <c r="AB104" s="273">
        <v>3.632311455832109</v>
      </c>
      <c r="AC104" s="273">
        <v>15.155307130747104</v>
      </c>
      <c r="AD104" s="274">
        <v>1.7326571236893196</v>
      </c>
      <c r="BA104" s="253"/>
      <c r="BB104" s="253"/>
      <c r="BC104" s="253"/>
      <c r="BD104" s="253"/>
      <c r="BE104" s="253"/>
      <c r="BF104" s="253"/>
      <c r="BG104" s="253"/>
    </row>
    <row r="105" spans="20:59" s="251" customFormat="1" x14ac:dyDescent="0.3">
      <c r="T105" s="266" t="s">
        <v>904</v>
      </c>
      <c r="U105" s="254">
        <v>7.146315974356842E-3</v>
      </c>
      <c r="V105" s="260">
        <v>15.656967124857911</v>
      </c>
      <c r="W105" s="260">
        <v>79.796716550370533</v>
      </c>
      <c r="X105" s="261">
        <v>10.784051810694715</v>
      </c>
      <c r="Z105" s="270" t="s">
        <v>1047</v>
      </c>
      <c r="AA105" s="272">
        <v>2.3620314945394022E-3</v>
      </c>
      <c r="AB105" s="273">
        <v>4.6805863488622474</v>
      </c>
      <c r="AC105" s="273">
        <v>28.607989964728976</v>
      </c>
      <c r="AD105" s="274">
        <v>1.2593562045669984</v>
      </c>
      <c r="BA105" s="253"/>
      <c r="BB105" s="253"/>
      <c r="BC105" s="253"/>
      <c r="BD105" s="253"/>
      <c r="BE105" s="253"/>
      <c r="BF105" s="253"/>
      <c r="BG105" s="253"/>
    </row>
    <row r="106" spans="20:59" s="251" customFormat="1" x14ac:dyDescent="0.3">
      <c r="T106" s="266" t="s">
        <v>902</v>
      </c>
      <c r="U106" s="254">
        <v>6.9393873636599641E-3</v>
      </c>
      <c r="V106" s="260">
        <v>15.203604235993328</v>
      </c>
      <c r="W106" s="260">
        <v>67.449787701228487</v>
      </c>
      <c r="X106" s="261">
        <v>9.1237972671188743</v>
      </c>
      <c r="Z106" s="270" t="s">
        <v>59</v>
      </c>
      <c r="AA106" s="272">
        <v>7.9565583877735692E-3</v>
      </c>
      <c r="AB106" s="273">
        <v>15.766664695129506</v>
      </c>
      <c r="AC106" s="273">
        <v>134.81875242284417</v>
      </c>
      <c r="AD106" s="274">
        <v>8.9207489979829511</v>
      </c>
      <c r="BA106" s="253"/>
      <c r="BB106" s="253"/>
      <c r="BC106" s="253"/>
      <c r="BD106" s="253"/>
      <c r="BE106" s="253"/>
      <c r="BF106" s="253"/>
      <c r="BG106" s="253"/>
    </row>
    <row r="107" spans="20:59" s="251" customFormat="1" x14ac:dyDescent="0.3">
      <c r="T107" s="266" t="s">
        <v>905</v>
      </c>
      <c r="U107" s="254">
        <v>6.3639318136825777E-3</v>
      </c>
      <c r="V107" s="260">
        <v>13.942830340724326</v>
      </c>
      <c r="W107" s="260">
        <v>96.523674189787684</v>
      </c>
      <c r="X107" s="261">
        <v>9.2006837962873576</v>
      </c>
      <c r="Z107" s="229" t="s">
        <v>1065</v>
      </c>
      <c r="AA107" s="262">
        <v>0.21804893233499245</v>
      </c>
      <c r="AB107" s="263">
        <v>432.08435553488277</v>
      </c>
      <c r="AC107" s="264">
        <v>2943.4993872329228</v>
      </c>
      <c r="AD107" s="265">
        <v>264.06299718571188</v>
      </c>
      <c r="BA107" s="253"/>
      <c r="BB107" s="253"/>
      <c r="BC107" s="253"/>
      <c r="BD107" s="253"/>
      <c r="BE107" s="253"/>
      <c r="BF107" s="253"/>
      <c r="BG107" s="253"/>
    </row>
    <row r="108" spans="20:59" s="251" customFormat="1" x14ac:dyDescent="0.3">
      <c r="T108" s="266" t="s">
        <v>908</v>
      </c>
      <c r="U108" s="254">
        <v>5.9138233567837392E-3</v>
      </c>
      <c r="V108" s="260">
        <v>12.956681206320862</v>
      </c>
      <c r="W108" s="260">
        <v>60.532946913781622</v>
      </c>
      <c r="X108" s="261">
        <v>6.8124287764849223</v>
      </c>
      <c r="Z108" s="270" t="s">
        <v>294</v>
      </c>
      <c r="AA108" s="272">
        <v>1.0835204653683848E-3</v>
      </c>
      <c r="AB108" s="273">
        <v>2.1470971537172834</v>
      </c>
      <c r="AC108" s="273">
        <v>8.1281204391816804</v>
      </c>
      <c r="AD108" s="274">
        <v>0.79275493584445333</v>
      </c>
      <c r="BA108" s="253"/>
      <c r="BB108" s="253"/>
      <c r="BC108" s="253"/>
      <c r="BD108" s="253"/>
      <c r="BE108" s="253"/>
      <c r="BF108" s="253"/>
      <c r="BG108" s="253"/>
    </row>
    <row r="109" spans="20:59" s="251" customFormat="1" x14ac:dyDescent="0.3">
      <c r="T109" s="229" t="s">
        <v>871</v>
      </c>
      <c r="U109" s="262">
        <v>3.9746749937730995E-2</v>
      </c>
      <c r="V109" s="263">
        <v>87.081729849065312</v>
      </c>
      <c r="W109" s="264">
        <v>640.47957017345732</v>
      </c>
      <c r="X109" s="265">
        <v>54.52640760592972</v>
      </c>
      <c r="Z109" s="270" t="s">
        <v>295</v>
      </c>
      <c r="AA109" s="272">
        <v>0.21696541186962406</v>
      </c>
      <c r="AB109" s="273">
        <v>429.93725838116546</v>
      </c>
      <c r="AC109" s="273">
        <v>2935.3712667937416</v>
      </c>
      <c r="AD109" s="274">
        <v>263.27024224986741</v>
      </c>
      <c r="BA109" s="253"/>
      <c r="BB109" s="253"/>
      <c r="BC109" s="253"/>
      <c r="BD109" s="253"/>
      <c r="BE109" s="253"/>
      <c r="BF109" s="253"/>
      <c r="BG109" s="253"/>
    </row>
    <row r="110" spans="20:59" s="251" customFormat="1" x14ac:dyDescent="0.3">
      <c r="T110" s="266" t="s">
        <v>909</v>
      </c>
      <c r="U110" s="254">
        <v>6.8077798453062806E-3</v>
      </c>
      <c r="V110" s="260">
        <v>14.915263418760823</v>
      </c>
      <c r="W110" s="260">
        <v>71.278207465360296</v>
      </c>
      <c r="X110" s="261">
        <v>6.7043094188323895</v>
      </c>
      <c r="Z110" s="229" t="s">
        <v>1066</v>
      </c>
      <c r="AA110" s="262">
        <v>0.16371195625320117</v>
      </c>
      <c r="AB110" s="263">
        <v>324.41055479393157</v>
      </c>
      <c r="AC110" s="264">
        <v>2365.9745630045968</v>
      </c>
      <c r="AD110" s="265">
        <v>136.2500244036344</v>
      </c>
      <c r="BA110" s="253"/>
      <c r="BB110" s="253"/>
      <c r="BC110" s="253"/>
      <c r="BD110" s="253"/>
      <c r="BE110" s="253"/>
      <c r="BF110" s="253"/>
      <c r="BG110" s="253"/>
    </row>
    <row r="111" spans="20:59" s="251" customFormat="1" x14ac:dyDescent="0.3">
      <c r="T111" s="266" t="s">
        <v>929</v>
      </c>
      <c r="U111" s="254">
        <v>6.4126556078634572E-3</v>
      </c>
      <c r="V111" s="260">
        <v>14.04958000676565</v>
      </c>
      <c r="W111" s="260">
        <v>57.266496553519936</v>
      </c>
      <c r="X111" s="261">
        <v>8.2531037616330227</v>
      </c>
      <c r="Z111" s="270" t="s">
        <v>278</v>
      </c>
      <c r="AA111" s="272">
        <v>8.7316549008112879E-2</v>
      </c>
      <c r="AB111" s="273">
        <v>173.02590937587388</v>
      </c>
      <c r="AC111" s="273">
        <v>1370.8762775468194</v>
      </c>
      <c r="AD111" s="274">
        <v>68.79214211168707</v>
      </c>
      <c r="BA111" s="253"/>
      <c r="BB111" s="253"/>
      <c r="BC111" s="253"/>
      <c r="BD111" s="253"/>
      <c r="BE111" s="253"/>
      <c r="BF111" s="253"/>
      <c r="BG111" s="253"/>
    </row>
    <row r="112" spans="20:59" s="251" customFormat="1" x14ac:dyDescent="0.3">
      <c r="T112" s="266" t="s">
        <v>911</v>
      </c>
      <c r="U112" s="254">
        <v>5.6311557200405702E-3</v>
      </c>
      <c r="V112" s="260">
        <v>12.337380588823693</v>
      </c>
      <c r="W112" s="260">
        <v>68.246000962205528</v>
      </c>
      <c r="X112" s="261">
        <v>5.6838194397226962</v>
      </c>
      <c r="Z112" s="270" t="s">
        <v>279</v>
      </c>
      <c r="AA112" s="272">
        <v>3.7096193126862726E-3</v>
      </c>
      <c r="AB112" s="273">
        <v>7.3509576627474038</v>
      </c>
      <c r="AC112" s="273">
        <v>45.164139957018079</v>
      </c>
      <c r="AD112" s="274">
        <v>2.6066818937963525</v>
      </c>
      <c r="BA112" s="253"/>
      <c r="BB112" s="253"/>
      <c r="BC112" s="253"/>
      <c r="BD112" s="253"/>
      <c r="BE112" s="253"/>
      <c r="BF112" s="253"/>
      <c r="BG112" s="253"/>
    </row>
    <row r="113" spans="20:59" s="251" customFormat="1" x14ac:dyDescent="0.3">
      <c r="T113" s="266" t="s">
        <v>910</v>
      </c>
      <c r="U113" s="254">
        <v>5.3452096880022707E-3</v>
      </c>
      <c r="V113" s="260">
        <v>11.71089728761336</v>
      </c>
      <c r="W113" s="260">
        <v>103.59613608175417</v>
      </c>
      <c r="X113" s="261">
        <v>6.4975890367822302</v>
      </c>
      <c r="Z113" s="270" t="s">
        <v>1067</v>
      </c>
      <c r="AA113" s="272">
        <v>1.0601328643170371E-3</v>
      </c>
      <c r="AB113" s="273">
        <v>2.1007524345775748</v>
      </c>
      <c r="AC113" s="273">
        <v>7.7334140130785416</v>
      </c>
      <c r="AD113" s="274">
        <v>0.74249137824745715</v>
      </c>
      <c r="BA113" s="253"/>
      <c r="BB113" s="253"/>
      <c r="BC113" s="253"/>
      <c r="BD113" s="253"/>
      <c r="BE113" s="253"/>
      <c r="BF113" s="253"/>
      <c r="BG113" s="253"/>
    </row>
    <row r="114" spans="20:59" s="251" customFormat="1" x14ac:dyDescent="0.3">
      <c r="T114" s="266" t="s">
        <v>1011</v>
      </c>
      <c r="U114" s="254">
        <v>2.0053550530608382E-3</v>
      </c>
      <c r="V114" s="260">
        <v>4.3935614171142205</v>
      </c>
      <c r="W114" s="260">
        <v>173.321094551062</v>
      </c>
      <c r="X114" s="261">
        <v>7.2224034669299391</v>
      </c>
      <c r="Z114" s="270" t="s">
        <v>303</v>
      </c>
      <c r="AA114" s="272">
        <v>6.6110060139393897E-2</v>
      </c>
      <c r="AB114" s="273">
        <v>131.00326804543693</v>
      </c>
      <c r="AC114" s="273">
        <v>847.89355279878043</v>
      </c>
      <c r="AD114" s="274">
        <v>60.230303132420026</v>
      </c>
      <c r="BA114" s="253"/>
      <c r="BB114" s="253"/>
      <c r="BC114" s="253"/>
      <c r="BD114" s="253"/>
      <c r="BE114" s="253"/>
      <c r="BF114" s="253"/>
      <c r="BG114" s="253"/>
    </row>
    <row r="115" spans="20:59" s="251" customFormat="1" x14ac:dyDescent="0.3">
      <c r="T115" s="229" t="s">
        <v>22</v>
      </c>
      <c r="U115" s="262">
        <v>7.5587161480862213E-3</v>
      </c>
      <c r="V115" s="263">
        <v>16.560500635765635</v>
      </c>
      <c r="W115" s="264">
        <v>92.883244691629613</v>
      </c>
      <c r="X115" s="265">
        <v>8.6184140990650349</v>
      </c>
      <c r="Z115" s="270" t="s">
        <v>304</v>
      </c>
      <c r="AA115" s="272">
        <v>5.5155949286910802E-3</v>
      </c>
      <c r="AB115" s="273">
        <v>10.92966727529579</v>
      </c>
      <c r="AC115" s="273">
        <v>94.307178688900251</v>
      </c>
      <c r="AD115" s="274">
        <v>3.878405887483483</v>
      </c>
      <c r="BA115" s="253"/>
      <c r="BB115" s="253"/>
      <c r="BC115" s="253"/>
      <c r="BD115" s="253"/>
      <c r="BE115" s="253"/>
      <c r="BF115" s="253"/>
      <c r="BG115" s="253"/>
    </row>
    <row r="116" spans="20:59" s="251" customFormat="1" x14ac:dyDescent="0.3">
      <c r="T116" s="266" t="s">
        <v>263</v>
      </c>
      <c r="U116" s="254">
        <v>3.3922721780106795E-3</v>
      </c>
      <c r="V116" s="260">
        <v>7.432178224454093</v>
      </c>
      <c r="W116" s="260">
        <v>54.730569242501595</v>
      </c>
      <c r="X116" s="261">
        <v>4.8503417073795418</v>
      </c>
      <c r="Z116" s="229" t="s">
        <v>321</v>
      </c>
      <c r="AA116" s="262">
        <v>2.6948592096830387E-3</v>
      </c>
      <c r="AB116" s="263">
        <v>5.3401155988429281</v>
      </c>
      <c r="AC116" s="264">
        <v>37.181142740025493</v>
      </c>
      <c r="AD116" s="265">
        <v>4.0809780831064435</v>
      </c>
      <c r="BA116" s="253"/>
      <c r="BB116" s="253"/>
      <c r="BC116" s="253"/>
      <c r="BD116" s="253"/>
      <c r="BE116" s="253"/>
      <c r="BF116" s="253"/>
      <c r="BG116" s="253"/>
    </row>
    <row r="117" spans="20:59" s="251" customFormat="1" x14ac:dyDescent="0.3">
      <c r="T117" s="229" t="s">
        <v>872</v>
      </c>
      <c r="U117" s="262">
        <v>2.3606645584873007E-2</v>
      </c>
      <c r="V117" s="263">
        <v>51.720141563400858</v>
      </c>
      <c r="W117" s="264">
        <v>363.94386704780692</v>
      </c>
      <c r="X117" s="265">
        <v>27.01559545127602</v>
      </c>
      <c r="Z117" s="270" t="s">
        <v>45</v>
      </c>
      <c r="AA117" s="272">
        <v>2.6948592096830387E-3</v>
      </c>
      <c r="AB117" s="273">
        <v>5.3401155988429281</v>
      </c>
      <c r="AC117" s="273">
        <v>37.181142740025493</v>
      </c>
      <c r="AD117" s="274">
        <v>4.0809780831064435</v>
      </c>
      <c r="BA117" s="253"/>
      <c r="BB117" s="253"/>
      <c r="BC117" s="253"/>
      <c r="BD117" s="253"/>
      <c r="BE117" s="253"/>
      <c r="BF117" s="253"/>
      <c r="BG117" s="253"/>
    </row>
    <row r="118" spans="20:59" s="251" customFormat="1" x14ac:dyDescent="0.3">
      <c r="T118" s="266" t="s">
        <v>912</v>
      </c>
      <c r="U118" s="254">
        <v>1.1004939164630268E-2</v>
      </c>
      <c r="V118" s="260">
        <v>24.110880533404416</v>
      </c>
      <c r="W118" s="260">
        <v>143.13085423701531</v>
      </c>
      <c r="X118" s="261">
        <v>10.354605054845639</v>
      </c>
      <c r="Z118" s="229" t="s">
        <v>320</v>
      </c>
      <c r="AA118" s="262">
        <v>2.7907554989229498E-2</v>
      </c>
      <c r="AB118" s="263">
        <v>55.301430660297697</v>
      </c>
      <c r="AC118" s="264">
        <v>398.81853813032922</v>
      </c>
      <c r="AD118" s="265">
        <v>39.384917800174591</v>
      </c>
      <c r="BA118" s="253"/>
      <c r="BB118" s="253"/>
      <c r="BC118" s="253"/>
      <c r="BD118" s="253"/>
      <c r="BE118" s="253"/>
      <c r="BF118" s="253"/>
      <c r="BG118" s="253"/>
    </row>
    <row r="119" spans="20:59" s="251" customFormat="1" x14ac:dyDescent="0.3">
      <c r="T119" s="266" t="s">
        <v>913</v>
      </c>
      <c r="U119" s="254">
        <v>9.0197490982553523E-3</v>
      </c>
      <c r="V119" s="260">
        <v>19.761498877547268</v>
      </c>
      <c r="W119" s="260">
        <v>154.97479561530855</v>
      </c>
      <c r="X119" s="261">
        <v>12.781488528939986</v>
      </c>
      <c r="Z119" s="270" t="s">
        <v>307</v>
      </c>
      <c r="AA119" s="272">
        <v>5.1087677369925635E-3</v>
      </c>
      <c r="AB119" s="273">
        <v>10.123501140673033</v>
      </c>
      <c r="AC119" s="273">
        <v>98.089398567009937</v>
      </c>
      <c r="AD119" s="274">
        <v>6.2836775846403423</v>
      </c>
      <c r="BA119" s="253"/>
      <c r="BB119" s="253"/>
      <c r="BC119" s="253"/>
      <c r="BD119" s="253"/>
      <c r="BE119" s="253"/>
      <c r="BF119" s="253"/>
      <c r="BG119" s="253"/>
    </row>
    <row r="120" spans="20:59" s="251" customFormat="1" x14ac:dyDescent="0.3">
      <c r="T120" s="229" t="s">
        <v>264</v>
      </c>
      <c r="U120" s="262">
        <v>1.0800401087112502E-2</v>
      </c>
      <c r="V120" s="263">
        <v>23.662755098289505</v>
      </c>
      <c r="W120" s="264">
        <v>193.35434088040708</v>
      </c>
      <c r="X120" s="265">
        <v>22.309901987804352</v>
      </c>
      <c r="Z120" s="270" t="s">
        <v>1074</v>
      </c>
      <c r="AA120" s="272">
        <v>5.6198895375031291E-3</v>
      </c>
      <c r="AB120" s="273">
        <v>11.136336798286548</v>
      </c>
      <c r="AC120" s="273">
        <v>57.713423319892229</v>
      </c>
      <c r="AD120" s="274">
        <v>8.5906974672270895</v>
      </c>
      <c r="BA120" s="253"/>
      <c r="BB120" s="253"/>
      <c r="BC120" s="253"/>
      <c r="BD120" s="253"/>
      <c r="BE120" s="253"/>
      <c r="BF120" s="253"/>
      <c r="BG120" s="253"/>
    </row>
    <row r="121" spans="20:59" s="251" customFormat="1" x14ac:dyDescent="0.3">
      <c r="T121" s="266" t="s">
        <v>914</v>
      </c>
      <c r="U121" s="254">
        <v>3.3078749110249735E-3</v>
      </c>
      <c r="V121" s="260">
        <v>7.2472710304026879</v>
      </c>
      <c r="W121" s="260">
        <v>42.346551443402561</v>
      </c>
      <c r="X121" s="261">
        <v>2.9722123236657256</v>
      </c>
      <c r="Z121" s="270" t="s">
        <v>1075</v>
      </c>
      <c r="AA121" s="272">
        <v>1.6070823814858408E-2</v>
      </c>
      <c r="AB121" s="273">
        <v>31.845840640437647</v>
      </c>
      <c r="AC121" s="273">
        <v>213.44071403845871</v>
      </c>
      <c r="AD121" s="274">
        <v>22.343297020350384</v>
      </c>
      <c r="BA121" s="253"/>
      <c r="BB121" s="253"/>
      <c r="BC121" s="253"/>
      <c r="BD121" s="253"/>
      <c r="BE121" s="253"/>
      <c r="BF121" s="253"/>
      <c r="BG121" s="253"/>
    </row>
    <row r="122" spans="20:59" s="251" customFormat="1" x14ac:dyDescent="0.3">
      <c r="T122" s="266" t="s">
        <v>915</v>
      </c>
      <c r="U122" s="254">
        <v>2.9824945134938174E-3</v>
      </c>
      <c r="V122" s="260">
        <v>6.5343904069459278</v>
      </c>
      <c r="W122" s="260">
        <v>73.755599105087057</v>
      </c>
      <c r="X122" s="261">
        <v>11.231082163895643</v>
      </c>
      <c r="Z122" s="229" t="s">
        <v>1069</v>
      </c>
      <c r="AA122" s="262">
        <v>5.6308039048491756E-2</v>
      </c>
      <c r="AB122" s="263">
        <v>111.57964638103448</v>
      </c>
      <c r="AC122" s="264">
        <v>815.38203762155126</v>
      </c>
      <c r="AD122" s="265">
        <v>55.427611320731636</v>
      </c>
      <c r="BA122" s="253"/>
      <c r="BB122" s="253"/>
      <c r="BC122" s="253"/>
      <c r="BD122" s="253"/>
      <c r="BE122" s="253"/>
      <c r="BF122" s="253"/>
      <c r="BG122" s="253"/>
    </row>
    <row r="123" spans="20:59" s="251" customFormat="1" x14ac:dyDescent="0.3">
      <c r="T123" s="229" t="s">
        <v>265</v>
      </c>
      <c r="U123" s="262">
        <v>1.4983760446704339E-2</v>
      </c>
      <c r="V123" s="263">
        <v>32.828137681375026</v>
      </c>
      <c r="W123" s="264">
        <v>219.60495360275286</v>
      </c>
      <c r="X123" s="265">
        <v>19.692493375819847</v>
      </c>
      <c r="Z123" s="270" t="s">
        <v>1070</v>
      </c>
      <c r="AA123" s="272">
        <v>3.4701029085825092E-4</v>
      </c>
      <c r="AB123" s="273">
        <v>0.68763335038535101</v>
      </c>
      <c r="AC123" s="273">
        <v>1.375266700770702</v>
      </c>
      <c r="AD123" s="274">
        <v>6.5325168286608351E-2</v>
      </c>
      <c r="BA123" s="253"/>
      <c r="BB123" s="253"/>
      <c r="BC123" s="253"/>
      <c r="BD123" s="253"/>
      <c r="BE123" s="253"/>
      <c r="BF123" s="253"/>
      <c r="BG123" s="253"/>
    </row>
    <row r="124" spans="20:59" s="251" customFormat="1" x14ac:dyDescent="0.3">
      <c r="T124" s="266" t="s">
        <v>918</v>
      </c>
      <c r="U124" s="254">
        <v>4.0400024632938174E-3</v>
      </c>
      <c r="V124" s="260">
        <v>8.8512998836199746</v>
      </c>
      <c r="W124" s="260">
        <v>32.97176197791471</v>
      </c>
      <c r="X124" s="261">
        <v>3.138302303233953</v>
      </c>
      <c r="Z124" s="270" t="s">
        <v>90</v>
      </c>
      <c r="AA124" s="272">
        <v>6.398428453621042E-3</v>
      </c>
      <c r="AB124" s="273">
        <v>12.679084484447312</v>
      </c>
      <c r="AC124" s="273">
        <v>99.73071289427898</v>
      </c>
      <c r="AD124" s="274">
        <v>9.5062676764535752</v>
      </c>
      <c r="BA124" s="253"/>
      <c r="BB124" s="253"/>
      <c r="BC124" s="253"/>
      <c r="BD124" s="253"/>
      <c r="BE124" s="253"/>
      <c r="BF124" s="253"/>
      <c r="BG124" s="253"/>
    </row>
    <row r="125" spans="20:59" s="251" customFormat="1" x14ac:dyDescent="0.3">
      <c r="T125" s="266" t="s">
        <v>257</v>
      </c>
      <c r="U125" s="254">
        <v>3.1278040186297983E-3</v>
      </c>
      <c r="V125" s="260">
        <v>6.8527511053823247</v>
      </c>
      <c r="W125" s="260">
        <v>98.724465392014025</v>
      </c>
      <c r="X125" s="261">
        <v>6.1075561194128305</v>
      </c>
      <c r="Z125" s="270" t="s">
        <v>296</v>
      </c>
      <c r="AA125" s="272">
        <v>3.332454505681458E-3</v>
      </c>
      <c r="AB125" s="273">
        <v>6.6035703179896466</v>
      </c>
      <c r="AC125" s="273">
        <v>24.945658155754067</v>
      </c>
      <c r="AD125" s="274">
        <v>1.461482715884133</v>
      </c>
      <c r="BA125" s="253"/>
      <c r="BB125" s="253"/>
      <c r="BC125" s="253"/>
      <c r="BD125" s="253"/>
      <c r="BE125" s="253"/>
      <c r="BF125" s="253"/>
      <c r="BG125" s="253"/>
    </row>
    <row r="126" spans="20:59" s="251" customFormat="1" x14ac:dyDescent="0.3">
      <c r="T126" s="266" t="s">
        <v>919</v>
      </c>
      <c r="U126" s="254">
        <v>1.531963965844081E-3</v>
      </c>
      <c r="V126" s="260">
        <v>3.3564020308864695</v>
      </c>
      <c r="W126" s="260">
        <v>16.509567641624312</v>
      </c>
      <c r="X126" s="261">
        <v>1.8605467619539104</v>
      </c>
      <c r="Z126" s="270" t="s">
        <v>92</v>
      </c>
      <c r="AA126" s="272">
        <v>2.7332624918021248E-3</v>
      </c>
      <c r="AB126" s="273">
        <v>5.4162152945724937</v>
      </c>
      <c r="AC126" s="273">
        <v>29.889554021277029</v>
      </c>
      <c r="AD126" s="274">
        <v>1.6813315148332495</v>
      </c>
      <c r="BA126" s="253"/>
      <c r="BB126" s="253"/>
      <c r="BC126" s="253"/>
      <c r="BD126" s="253"/>
      <c r="BE126" s="253"/>
      <c r="BF126" s="253"/>
      <c r="BG126" s="253"/>
    </row>
    <row r="127" spans="20:59" s="251" customFormat="1" x14ac:dyDescent="0.3">
      <c r="T127" s="266" t="s">
        <v>917</v>
      </c>
      <c r="U127" s="254">
        <v>9.5032740065826985E-4</v>
      </c>
      <c r="V127" s="260">
        <v>2.0820860599152717</v>
      </c>
      <c r="W127" s="260">
        <v>8.4297380115989586</v>
      </c>
      <c r="X127" s="261">
        <v>1.1485654411681023</v>
      </c>
      <c r="Z127" s="270" t="s">
        <v>298</v>
      </c>
      <c r="AA127" s="272">
        <v>4.3321900563779395E-2</v>
      </c>
      <c r="AB127" s="273">
        <v>85.846398261143506</v>
      </c>
      <c r="AC127" s="273">
        <v>658.05386715948578</v>
      </c>
      <c r="AD127" s="274">
        <v>42.361258402690453</v>
      </c>
      <c r="BA127" s="253"/>
      <c r="BB127" s="253"/>
      <c r="BC127" s="253"/>
      <c r="BD127" s="253"/>
      <c r="BE127" s="253"/>
      <c r="BF127" s="253"/>
      <c r="BG127" s="253"/>
    </row>
    <row r="128" spans="20:59" s="251" customFormat="1" x14ac:dyDescent="0.3">
      <c r="T128" s="229" t="s">
        <v>267</v>
      </c>
      <c r="U128" s="262">
        <v>1.1294190703359743E-2</v>
      </c>
      <c r="V128" s="263">
        <v>24.744605917078001</v>
      </c>
      <c r="W128" s="264">
        <v>136.92421671618331</v>
      </c>
      <c r="X128" s="265">
        <v>16.728312167630804</v>
      </c>
      <c r="Z128" s="229" t="s">
        <v>291</v>
      </c>
      <c r="AA128" s="262">
        <v>1.9645820316103904E-3</v>
      </c>
      <c r="AB128" s="263">
        <v>3.8930030609810995</v>
      </c>
      <c r="AC128" s="264">
        <v>37.00208553159186</v>
      </c>
      <c r="AD128" s="265">
        <v>0.93996489763519875</v>
      </c>
      <c r="BA128" s="253"/>
      <c r="BB128" s="253"/>
      <c r="BC128" s="253"/>
      <c r="BD128" s="253"/>
      <c r="BE128" s="253"/>
      <c r="BF128" s="253"/>
      <c r="BG128" s="253"/>
    </row>
    <row r="129" spans="20:59" s="251" customFormat="1" x14ac:dyDescent="0.3">
      <c r="T129" s="266" t="s">
        <v>924</v>
      </c>
      <c r="U129" s="254">
        <v>3.9973497936535811E-3</v>
      </c>
      <c r="V129" s="260">
        <v>8.7578515322259243</v>
      </c>
      <c r="W129" s="260">
        <v>45.165036904450638</v>
      </c>
      <c r="X129" s="261">
        <v>6.7276563472513287</v>
      </c>
      <c r="Z129" s="270" t="s">
        <v>291</v>
      </c>
      <c r="AA129" s="272">
        <v>1.9645820316103904E-3</v>
      </c>
      <c r="AB129" s="273">
        <v>3.8930030609810995</v>
      </c>
      <c r="AC129" s="273">
        <v>37.00208553159186</v>
      </c>
      <c r="AD129" s="274">
        <v>0.93996489763519875</v>
      </c>
      <c r="BA129" s="253"/>
      <c r="BB129" s="253"/>
      <c r="BC129" s="253"/>
      <c r="BD129" s="253"/>
      <c r="BE129" s="253"/>
      <c r="BF129" s="253"/>
      <c r="BG129" s="253"/>
    </row>
    <row r="130" spans="20:59" s="251" customFormat="1" x14ac:dyDescent="0.3">
      <c r="T130" s="266" t="s">
        <v>1008</v>
      </c>
      <c r="U130" s="254">
        <v>2.0657183721909341E-3</v>
      </c>
      <c r="V130" s="260">
        <v>4.525812286871246</v>
      </c>
      <c r="W130" s="260">
        <v>13.014506601115906</v>
      </c>
      <c r="X130" s="261">
        <v>0.24836042050570373</v>
      </c>
      <c r="Z130" s="229" t="s">
        <v>1073</v>
      </c>
      <c r="AA130" s="262">
        <v>4.3945096573852184E-2</v>
      </c>
      <c r="AB130" s="263">
        <v>87.081319448331541</v>
      </c>
      <c r="AC130" s="264">
        <v>499.60878646753474</v>
      </c>
      <c r="AD130" s="265">
        <v>33.653760780512563</v>
      </c>
      <c r="BA130" s="253"/>
      <c r="BB130" s="253"/>
      <c r="BC130" s="253"/>
      <c r="BD130" s="253"/>
      <c r="BE130" s="253"/>
      <c r="BF130" s="253"/>
      <c r="BG130" s="253"/>
    </row>
    <row r="131" spans="20:59" s="251" customFormat="1" x14ac:dyDescent="0.3">
      <c r="T131" s="266" t="s">
        <v>1084</v>
      </c>
      <c r="U131" s="254">
        <v>2.0584033021943584E-3</v>
      </c>
      <c r="V131" s="260">
        <v>4.5097855941160701</v>
      </c>
      <c r="W131" s="260">
        <v>23.223419608304596</v>
      </c>
      <c r="X131" s="261">
        <v>3.0196496651243914</v>
      </c>
      <c r="Z131" s="270" t="s">
        <v>1076</v>
      </c>
      <c r="AA131" s="272">
        <v>3.6886870955470936E-3</v>
      </c>
      <c r="AB131" s="273">
        <v>7.3094785165041962</v>
      </c>
      <c r="AC131" s="273">
        <v>70.856215639991788</v>
      </c>
      <c r="AD131" s="274">
        <v>1.7667975799184286</v>
      </c>
      <c r="BA131" s="253"/>
      <c r="BB131" s="253"/>
      <c r="BC131" s="253"/>
      <c r="BD131" s="253"/>
      <c r="BE131" s="253"/>
      <c r="BF131" s="253"/>
      <c r="BG131" s="253"/>
    </row>
    <row r="132" spans="20:59" s="251" customFormat="1" x14ac:dyDescent="0.3">
      <c r="T132" s="266" t="s">
        <v>925</v>
      </c>
      <c r="U132" s="254">
        <v>1.708907461498248E-4</v>
      </c>
      <c r="V132" s="260">
        <v>0.37440700971118879</v>
      </c>
      <c r="W132" s="260">
        <v>1.4976280388447551</v>
      </c>
      <c r="X132" s="261">
        <v>0.26919863998234478</v>
      </c>
      <c r="Z132" s="270" t="s">
        <v>1077</v>
      </c>
      <c r="AA132" s="272">
        <v>4.025640947830509E-2</v>
      </c>
      <c r="AB132" s="273">
        <v>79.771840931827342</v>
      </c>
      <c r="AC132" s="273">
        <v>428.75257082754291</v>
      </c>
      <c r="AD132" s="274">
        <v>31.886963200594135</v>
      </c>
      <c r="BA132" s="253"/>
      <c r="BB132" s="253"/>
      <c r="BC132" s="253"/>
      <c r="BD132" s="253"/>
      <c r="BE132" s="253"/>
      <c r="BF132" s="253"/>
      <c r="BG132" s="253"/>
    </row>
    <row r="133" spans="20:59" s="251" customFormat="1" x14ac:dyDescent="0.3">
      <c r="T133" s="134" t="s">
        <v>324</v>
      </c>
      <c r="U133" s="136"/>
      <c r="V133" s="136">
        <v>2190.9144769192794</v>
      </c>
      <c r="W133" s="136">
        <v>13912.541422315489</v>
      </c>
      <c r="X133" s="137">
        <v>1369.3425957012857</v>
      </c>
      <c r="Z133" s="229" t="s">
        <v>297</v>
      </c>
      <c r="AA133" s="262">
        <v>4.7207467558946946E-3</v>
      </c>
      <c r="AB133" s="263">
        <v>9.3546012714725286</v>
      </c>
      <c r="AC133" s="264">
        <v>35.232564899416758</v>
      </c>
      <c r="AD133" s="265">
        <v>4.6800790536659562</v>
      </c>
      <c r="BA133" s="253"/>
      <c r="BB133" s="253"/>
      <c r="BC133" s="253"/>
      <c r="BD133" s="253"/>
      <c r="BE133" s="253"/>
      <c r="BF133" s="253"/>
      <c r="BG133" s="253"/>
    </row>
    <row r="134" spans="20:59" s="251" customFormat="1" x14ac:dyDescent="0.3">
      <c r="T134" s="134" t="s">
        <v>105</v>
      </c>
      <c r="U134" s="136"/>
      <c r="V134" s="136">
        <v>41.836310485127377</v>
      </c>
      <c r="W134" s="136">
        <v>197.03842466189613</v>
      </c>
      <c r="X134" s="137">
        <v>22.467800252898822</v>
      </c>
      <c r="Z134" s="270" t="s">
        <v>297</v>
      </c>
      <c r="AA134" s="272">
        <v>4.7207467558946946E-3</v>
      </c>
      <c r="AB134" s="273">
        <v>9.3546012714725286</v>
      </c>
      <c r="AC134" s="273">
        <v>35.232564899416758</v>
      </c>
      <c r="AD134" s="274">
        <v>4.6800790536659562</v>
      </c>
      <c r="BA134" s="253"/>
      <c r="BB134" s="253"/>
      <c r="BC134" s="253"/>
      <c r="BD134" s="253"/>
      <c r="BE134" s="253"/>
      <c r="BF134" s="253"/>
      <c r="BG134" s="253"/>
    </row>
    <row r="135" spans="20:59" s="251" customFormat="1" ht="17.25" thickBot="1" x14ac:dyDescent="0.35">
      <c r="T135" s="247" t="s">
        <v>327</v>
      </c>
      <c r="U135" s="225"/>
      <c r="V135" s="225">
        <v>2232.7507874044068</v>
      </c>
      <c r="W135" s="225">
        <v>14109.579846977385</v>
      </c>
      <c r="X135" s="226">
        <v>1391.8103959541845</v>
      </c>
      <c r="Z135" s="134" t="s">
        <v>324</v>
      </c>
      <c r="AA135" s="136"/>
      <c r="AB135" s="136">
        <v>1981.593539155991</v>
      </c>
      <c r="AC135" s="136">
        <v>13659.833934712255</v>
      </c>
      <c r="AD135" s="137">
        <v>1026.6951920975073</v>
      </c>
      <c r="BA135" s="253"/>
      <c r="BB135" s="253"/>
      <c r="BC135" s="253"/>
      <c r="BD135" s="253"/>
      <c r="BE135" s="253"/>
      <c r="BF135" s="253"/>
      <c r="BG135" s="253"/>
    </row>
    <row r="136" spans="20:59" s="251" customFormat="1" x14ac:dyDescent="0.3">
      <c r="Z136" s="134" t="s">
        <v>105</v>
      </c>
      <c r="AA136" s="136"/>
      <c r="AB136" s="136">
        <v>30.489316538900809</v>
      </c>
      <c r="AC136" s="136">
        <v>195</v>
      </c>
      <c r="AD136" s="137">
        <v>28.377235203311436</v>
      </c>
      <c r="BA136" s="253"/>
      <c r="BB136" s="253"/>
      <c r="BC136" s="253"/>
      <c r="BD136" s="253"/>
      <c r="BE136" s="253"/>
      <c r="BF136" s="253"/>
      <c r="BG136" s="253"/>
    </row>
    <row r="137" spans="20:59" s="251" customFormat="1" ht="17.25" thickBot="1" x14ac:dyDescent="0.35">
      <c r="Z137" s="247" t="s">
        <v>329</v>
      </c>
      <c r="AA137" s="225"/>
      <c r="AB137" s="225">
        <v>2012.0828556948911</v>
      </c>
      <c r="AC137" s="225">
        <v>13854.804684120185</v>
      </c>
      <c r="AD137" s="226">
        <v>1055.0724273008186</v>
      </c>
      <c r="BA137" s="253"/>
      <c r="BB137" s="253"/>
      <c r="BC137" s="253"/>
      <c r="BD137" s="253"/>
      <c r="BE137" s="253"/>
      <c r="BF137" s="253"/>
      <c r="BG137" s="253"/>
    </row>
    <row r="138" spans="20:59" s="251" customFormat="1" x14ac:dyDescent="0.3">
      <c r="BA138" s="253"/>
      <c r="BB138" s="253"/>
      <c r="BC138" s="253"/>
      <c r="BD138" s="253"/>
      <c r="BE138" s="253"/>
      <c r="BF138" s="253"/>
      <c r="BG138" s="253"/>
    </row>
    <row r="139" spans="20:59" s="251" customFormat="1" x14ac:dyDescent="0.3">
      <c r="BA139" s="253"/>
      <c r="BB139" s="253"/>
      <c r="BC139" s="253"/>
      <c r="BD139" s="253"/>
      <c r="BE139" s="253"/>
      <c r="BF139" s="253"/>
      <c r="BG139" s="253"/>
    </row>
    <row r="140" spans="20:59" s="251" customFormat="1" x14ac:dyDescent="0.3">
      <c r="BA140" s="253"/>
      <c r="BB140" s="253"/>
      <c r="BC140" s="253"/>
      <c r="BD140" s="253"/>
      <c r="BE140" s="253"/>
      <c r="BF140" s="253"/>
      <c r="BG140" s="253"/>
    </row>
    <row r="141" spans="20:59" s="251" customFormat="1" x14ac:dyDescent="0.3">
      <c r="BA141" s="253"/>
      <c r="BB141" s="253"/>
      <c r="BC141" s="253"/>
      <c r="BD141" s="253"/>
      <c r="BE141" s="253"/>
      <c r="BF141" s="253"/>
      <c r="BG141" s="253"/>
    </row>
    <row r="142" spans="20:59" s="251" customFormat="1" x14ac:dyDescent="0.3">
      <c r="BA142" s="253"/>
      <c r="BB142" s="253"/>
      <c r="BC142" s="253"/>
      <c r="BD142" s="253"/>
      <c r="BE142" s="253"/>
      <c r="BF142" s="253"/>
      <c r="BG142" s="253"/>
    </row>
    <row r="143" spans="20:59" s="251" customFormat="1" x14ac:dyDescent="0.3">
      <c r="BA143" s="253"/>
      <c r="BB143" s="253"/>
      <c r="BC143" s="253"/>
      <c r="BD143" s="253"/>
      <c r="BE143" s="253"/>
      <c r="BF143" s="253"/>
      <c r="BG143" s="253"/>
    </row>
    <row r="144" spans="20:59" s="251" customFormat="1" x14ac:dyDescent="0.3">
      <c r="BA144" s="253"/>
      <c r="BB144" s="253"/>
      <c r="BC144" s="253"/>
      <c r="BD144" s="253"/>
      <c r="BE144" s="253"/>
      <c r="BF144" s="253"/>
      <c r="BG144" s="253"/>
    </row>
    <row r="145" spans="53:59" s="251" customFormat="1" x14ac:dyDescent="0.3">
      <c r="BA145" s="253"/>
      <c r="BB145" s="253"/>
      <c r="BC145" s="253"/>
      <c r="BD145" s="253"/>
      <c r="BE145" s="253"/>
      <c r="BF145" s="253"/>
      <c r="BG145" s="253"/>
    </row>
    <row r="146" spans="53:59" s="251" customFormat="1" x14ac:dyDescent="0.3">
      <c r="BA146" s="253"/>
      <c r="BB146" s="253"/>
      <c r="BC146" s="253"/>
      <c r="BD146" s="253"/>
      <c r="BE146" s="253"/>
      <c r="BF146" s="253"/>
      <c r="BG146" s="253"/>
    </row>
    <row r="147" spans="53:59" s="251" customFormat="1" x14ac:dyDescent="0.3">
      <c r="BA147" s="253"/>
      <c r="BB147" s="253"/>
      <c r="BC147" s="253"/>
      <c r="BD147" s="253"/>
      <c r="BE147" s="253"/>
      <c r="BF147" s="253"/>
      <c r="BG147" s="253"/>
    </row>
    <row r="148" spans="53:59" s="251" customFormat="1" x14ac:dyDescent="0.3">
      <c r="BA148" s="253"/>
      <c r="BB148" s="253"/>
      <c r="BC148" s="253"/>
      <c r="BD148" s="253"/>
      <c r="BE148" s="253"/>
      <c r="BF148" s="253"/>
      <c r="BG148" s="253"/>
    </row>
    <row r="149" spans="53:59" s="251" customFormat="1" x14ac:dyDescent="0.3">
      <c r="BA149" s="253"/>
      <c r="BB149" s="253"/>
      <c r="BC149" s="253"/>
      <c r="BD149" s="253"/>
      <c r="BE149" s="253"/>
      <c r="BF149" s="253"/>
      <c r="BG149" s="253"/>
    </row>
    <row r="150" spans="53:59" s="251" customFormat="1" x14ac:dyDescent="0.3">
      <c r="BA150" s="253"/>
      <c r="BB150" s="253"/>
      <c r="BC150" s="253"/>
      <c r="BD150" s="253"/>
      <c r="BE150" s="253"/>
      <c r="BF150" s="253"/>
      <c r="BG150" s="253"/>
    </row>
    <row r="151" spans="53:59" s="251" customFormat="1" x14ac:dyDescent="0.3">
      <c r="BA151" s="253"/>
      <c r="BB151" s="253"/>
      <c r="BC151" s="253"/>
      <c r="BD151" s="253"/>
      <c r="BE151" s="253"/>
      <c r="BF151" s="253"/>
      <c r="BG151" s="253"/>
    </row>
    <row r="152" spans="53:59" s="251" customFormat="1" x14ac:dyDescent="0.3">
      <c r="BA152" s="253"/>
      <c r="BB152" s="253"/>
      <c r="BC152" s="253"/>
      <c r="BD152" s="253"/>
      <c r="BE152" s="253"/>
      <c r="BF152" s="253"/>
      <c r="BG152" s="253"/>
    </row>
    <row r="153" spans="53:59" s="251" customFormat="1" x14ac:dyDescent="0.3">
      <c r="BA153" s="253"/>
      <c r="BB153" s="253"/>
      <c r="BC153" s="253"/>
      <c r="BD153" s="253"/>
      <c r="BE153" s="253"/>
      <c r="BF153" s="253"/>
      <c r="BG153" s="253"/>
    </row>
    <row r="154" spans="53:59" s="251" customFormat="1" x14ac:dyDescent="0.3">
      <c r="BA154" s="253"/>
      <c r="BB154" s="253"/>
      <c r="BC154" s="253"/>
      <c r="BD154" s="253"/>
      <c r="BE154" s="253"/>
      <c r="BF154" s="253"/>
      <c r="BG154" s="253"/>
    </row>
    <row r="155" spans="53:59" s="251" customFormat="1" x14ac:dyDescent="0.3">
      <c r="BA155" s="253"/>
      <c r="BB155" s="253"/>
      <c r="BC155" s="253"/>
      <c r="BD155" s="253"/>
      <c r="BE155" s="253"/>
      <c r="BF155" s="253"/>
      <c r="BG155" s="253"/>
    </row>
    <row r="156" spans="53:59" s="251" customFormat="1" x14ac:dyDescent="0.3">
      <c r="BA156" s="253"/>
      <c r="BB156" s="253"/>
      <c r="BC156" s="253"/>
      <c r="BD156" s="253"/>
      <c r="BE156" s="253"/>
      <c r="BF156" s="253"/>
      <c r="BG156" s="253"/>
    </row>
    <row r="157" spans="53:59" s="251" customFormat="1" x14ac:dyDescent="0.3">
      <c r="BA157" s="253"/>
      <c r="BB157" s="253"/>
      <c r="BC157" s="253"/>
      <c r="BD157" s="253"/>
      <c r="BE157" s="253"/>
      <c r="BF157" s="253"/>
      <c r="BG157" s="253"/>
    </row>
    <row r="158" spans="53:59" s="251" customFormat="1" x14ac:dyDescent="0.3">
      <c r="BA158" s="253"/>
      <c r="BB158" s="253"/>
      <c r="BC158" s="253"/>
      <c r="BD158" s="253"/>
      <c r="BE158" s="253"/>
      <c r="BF158" s="253"/>
      <c r="BG158" s="253"/>
    </row>
    <row r="159" spans="53:59" s="251" customFormat="1" x14ac:dyDescent="0.3">
      <c r="BA159" s="253"/>
      <c r="BB159" s="253"/>
      <c r="BC159" s="253"/>
      <c r="BD159" s="253"/>
      <c r="BE159" s="253"/>
      <c r="BF159" s="253"/>
      <c r="BG159" s="253"/>
    </row>
    <row r="160" spans="53:59" s="251" customFormat="1" x14ac:dyDescent="0.3">
      <c r="BA160" s="253"/>
      <c r="BB160" s="253"/>
      <c r="BC160" s="253"/>
      <c r="BD160" s="253"/>
      <c r="BE160" s="253"/>
      <c r="BF160" s="253"/>
      <c r="BG160" s="253"/>
    </row>
    <row r="161" spans="53:59" s="251" customFormat="1" x14ac:dyDescent="0.3">
      <c r="BA161" s="253"/>
      <c r="BB161" s="253"/>
      <c r="BC161" s="253"/>
      <c r="BD161" s="253"/>
      <c r="BE161" s="253"/>
      <c r="BF161" s="253"/>
      <c r="BG161" s="253"/>
    </row>
    <row r="162" spans="53:59" s="251" customFormat="1" x14ac:dyDescent="0.3">
      <c r="BA162" s="253"/>
      <c r="BB162" s="253"/>
      <c r="BC162" s="253"/>
      <c r="BD162" s="253"/>
      <c r="BE162" s="253"/>
      <c r="BF162" s="253"/>
      <c r="BG162" s="253"/>
    </row>
    <row r="163" spans="53:59" s="251" customFormat="1" x14ac:dyDescent="0.3">
      <c r="BA163" s="253"/>
      <c r="BB163" s="253"/>
      <c r="BC163" s="253"/>
      <c r="BD163" s="253"/>
      <c r="BE163" s="253"/>
      <c r="BF163" s="253"/>
      <c r="BG163" s="253"/>
    </row>
    <row r="164" spans="53:59" s="251" customFormat="1" x14ac:dyDescent="0.3">
      <c r="BA164" s="253"/>
      <c r="BB164" s="253"/>
      <c r="BC164" s="253"/>
      <c r="BD164" s="253"/>
      <c r="BE164" s="253"/>
      <c r="BF164" s="253"/>
      <c r="BG164" s="253"/>
    </row>
    <row r="165" spans="53:59" s="251" customFormat="1" x14ac:dyDescent="0.3">
      <c r="BA165" s="253"/>
      <c r="BB165" s="253"/>
      <c r="BC165" s="253"/>
      <c r="BD165" s="253"/>
      <c r="BE165" s="253"/>
      <c r="BF165" s="253"/>
      <c r="BG165" s="253"/>
    </row>
    <row r="166" spans="53:59" s="251" customFormat="1" x14ac:dyDescent="0.3">
      <c r="BA166" s="253"/>
      <c r="BB166" s="253"/>
      <c r="BC166" s="253"/>
      <c r="BD166" s="253"/>
      <c r="BE166" s="253"/>
      <c r="BF166" s="253"/>
      <c r="BG166" s="253"/>
    </row>
    <row r="167" spans="53:59" s="251" customFormat="1" x14ac:dyDescent="0.3">
      <c r="BA167" s="253"/>
      <c r="BB167" s="253"/>
      <c r="BC167" s="253"/>
      <c r="BD167" s="253"/>
      <c r="BE167" s="253"/>
      <c r="BF167" s="253"/>
      <c r="BG167" s="253"/>
    </row>
    <row r="168" spans="53:59" s="251" customFormat="1" x14ac:dyDescent="0.3"/>
    <row r="169" spans="53:59" s="251" customFormat="1" x14ac:dyDescent="0.3"/>
    <row r="170" spans="53:59" s="251" customFormat="1" x14ac:dyDescent="0.3"/>
    <row r="171" spans="53:59" s="251" customFormat="1" x14ac:dyDescent="0.3"/>
    <row r="172" spans="53:59" s="251" customFormat="1" x14ac:dyDescent="0.3"/>
    <row r="173" spans="53:59" s="251" customFormat="1" x14ac:dyDescent="0.3"/>
    <row r="174" spans="53:59" s="251" customFormat="1" x14ac:dyDescent="0.3"/>
    <row r="175" spans="53:59" s="251" customFormat="1" x14ac:dyDescent="0.3"/>
    <row r="176" spans="53:59" s="251" customFormat="1" x14ac:dyDescent="0.3"/>
    <row r="177" s="251" customFormat="1" x14ac:dyDescent="0.3"/>
    <row r="178" s="251" customFormat="1" x14ac:dyDescent="0.3"/>
    <row r="179" s="251" customFormat="1" x14ac:dyDescent="0.3"/>
    <row r="180" s="251" customFormat="1" x14ac:dyDescent="0.3"/>
    <row r="181" s="251" customFormat="1" x14ac:dyDescent="0.3"/>
    <row r="182" s="251" customFormat="1" x14ac:dyDescent="0.3"/>
    <row r="183" s="251" customFormat="1" x14ac:dyDescent="0.3"/>
    <row r="184" s="251" customFormat="1" x14ac:dyDescent="0.3"/>
    <row r="185" s="251" customFormat="1" x14ac:dyDescent="0.3"/>
    <row r="186" s="251" customFormat="1" x14ac:dyDescent="0.3"/>
    <row r="187" s="251" customFormat="1" x14ac:dyDescent="0.3"/>
    <row r="188" s="251" customFormat="1" x14ac:dyDescent="0.3"/>
    <row r="189" s="251" customFormat="1" x14ac:dyDescent="0.3"/>
    <row r="190" s="251" customFormat="1" x14ac:dyDescent="0.3"/>
    <row r="191" s="251" customFormat="1" x14ac:dyDescent="0.3"/>
    <row r="192" s="251" customFormat="1" x14ac:dyDescent="0.3"/>
    <row r="193" spans="53:59" s="251" customFormat="1" x14ac:dyDescent="0.3"/>
    <row r="194" spans="53:59" s="251" customFormat="1" x14ac:dyDescent="0.3"/>
    <row r="195" spans="53:59" s="251" customFormat="1" x14ac:dyDescent="0.3"/>
    <row r="196" spans="53:59" s="251" customFormat="1" x14ac:dyDescent="0.3"/>
    <row r="197" spans="53:59" s="251" customFormat="1" x14ac:dyDescent="0.3"/>
    <row r="198" spans="53:59" s="251" customFormat="1" x14ac:dyDescent="0.3">
      <c r="BA198" s="253"/>
      <c r="BB198" s="253"/>
      <c r="BC198" s="253"/>
      <c r="BD198" s="253"/>
      <c r="BE198" s="253"/>
      <c r="BF198" s="253"/>
      <c r="BG198" s="253"/>
    </row>
    <row r="199" spans="53:59" s="251" customFormat="1" x14ac:dyDescent="0.3">
      <c r="BA199" s="253"/>
      <c r="BB199" s="253"/>
      <c r="BC199" s="253"/>
      <c r="BD199" s="253"/>
      <c r="BE199" s="253"/>
      <c r="BF199" s="253"/>
      <c r="BG199" s="253"/>
    </row>
    <row r="200" spans="53:59" s="251" customFormat="1" x14ac:dyDescent="0.3">
      <c r="BA200" s="253"/>
      <c r="BB200" s="253"/>
      <c r="BC200" s="253"/>
      <c r="BD200" s="253"/>
      <c r="BE200" s="253"/>
      <c r="BF200" s="253"/>
      <c r="BG200" s="253"/>
    </row>
    <row r="201" spans="53:59" s="251" customFormat="1" x14ac:dyDescent="0.3">
      <c r="BA201" s="253"/>
      <c r="BB201" s="253"/>
      <c r="BC201" s="253"/>
      <c r="BD201" s="253"/>
      <c r="BE201" s="253"/>
      <c r="BF201" s="253"/>
      <c r="BG201" s="253"/>
    </row>
    <row r="202" spans="53:59" s="251" customFormat="1" x14ac:dyDescent="0.3">
      <c r="BA202" s="253"/>
      <c r="BB202" s="253"/>
      <c r="BC202" s="253"/>
      <c r="BD202" s="253"/>
      <c r="BE202" s="253"/>
      <c r="BF202" s="253"/>
      <c r="BG202" s="253"/>
    </row>
    <row r="203" spans="53:59" s="251" customFormat="1" x14ac:dyDescent="0.3">
      <c r="BA203" s="253"/>
      <c r="BB203" s="253"/>
      <c r="BC203" s="253"/>
      <c r="BD203" s="253"/>
      <c r="BE203" s="253"/>
      <c r="BF203" s="253"/>
      <c r="BG203" s="253"/>
    </row>
    <row r="204" spans="53:59" s="251" customFormat="1" x14ac:dyDescent="0.3">
      <c r="BA204" s="253"/>
      <c r="BB204" s="253"/>
      <c r="BC204" s="253"/>
      <c r="BD204" s="253"/>
      <c r="BE204" s="253"/>
      <c r="BF204" s="253"/>
      <c r="BG204" s="253"/>
    </row>
    <row r="205" spans="53:59" s="251" customFormat="1" x14ac:dyDescent="0.3">
      <c r="BA205" s="253"/>
      <c r="BB205" s="253"/>
      <c r="BC205" s="253"/>
      <c r="BD205" s="253"/>
      <c r="BE205" s="253"/>
      <c r="BF205" s="253"/>
      <c r="BG205" s="253"/>
    </row>
    <row r="206" spans="53:59" s="251" customFormat="1" x14ac:dyDescent="0.3">
      <c r="BA206" s="253"/>
      <c r="BB206" s="253"/>
      <c r="BC206" s="253"/>
      <c r="BD206" s="253"/>
      <c r="BE206" s="253"/>
      <c r="BF206" s="253"/>
      <c r="BG206" s="253"/>
    </row>
    <row r="207" spans="53:59" s="251" customFormat="1" x14ac:dyDescent="0.3">
      <c r="BA207" s="253"/>
      <c r="BB207" s="253"/>
      <c r="BC207" s="253"/>
      <c r="BD207" s="253"/>
      <c r="BE207" s="253"/>
      <c r="BF207" s="253"/>
      <c r="BG207" s="253"/>
    </row>
    <row r="208" spans="53:59" s="251" customFormat="1" x14ac:dyDescent="0.3">
      <c r="BA208" s="253"/>
      <c r="BB208" s="253"/>
      <c r="BC208" s="253"/>
      <c r="BD208" s="253"/>
      <c r="BE208" s="253"/>
      <c r="BF208" s="253"/>
      <c r="BG208" s="253"/>
    </row>
    <row r="209" spans="2:59" s="251" customFormat="1" x14ac:dyDescent="0.3">
      <c r="BA209" s="253"/>
      <c r="BB209" s="253"/>
      <c r="BC209" s="253"/>
      <c r="BD209" s="253"/>
      <c r="BE209" s="253"/>
      <c r="BF209" s="253"/>
      <c r="BG209" s="253"/>
    </row>
    <row r="210" spans="2:59" s="251" customFormat="1" x14ac:dyDescent="0.3">
      <c r="BA210" s="253"/>
      <c r="BB210" s="253"/>
      <c r="BC210" s="253"/>
      <c r="BD210" s="253"/>
      <c r="BE210" s="253"/>
      <c r="BF210" s="253"/>
      <c r="BG210" s="253"/>
    </row>
    <row r="211" spans="2:59" s="251" customFormat="1" x14ac:dyDescent="0.3">
      <c r="BA211" s="253"/>
      <c r="BB211" s="253"/>
      <c r="BC211" s="253"/>
      <c r="BD211" s="253"/>
      <c r="BE211" s="253"/>
      <c r="BF211" s="253"/>
      <c r="BG211" s="253"/>
    </row>
    <row r="212" spans="2:59" s="251" customFormat="1" x14ac:dyDescent="0.3">
      <c r="BA212" s="253"/>
      <c r="BB212" s="253"/>
      <c r="BC212" s="253"/>
      <c r="BD212" s="253"/>
      <c r="BE212" s="253"/>
      <c r="BF212" s="253"/>
      <c r="BG212" s="253"/>
    </row>
    <row r="213" spans="2:59" s="251" customFormat="1" x14ac:dyDescent="0.3">
      <c r="BA213" s="253"/>
      <c r="BB213" s="253"/>
      <c r="BC213" s="253"/>
      <c r="BD213" s="253"/>
      <c r="BE213" s="253"/>
      <c r="BF213" s="253"/>
      <c r="BG213" s="253"/>
    </row>
    <row r="214" spans="2:59" s="251" customFormat="1" x14ac:dyDescent="0.3">
      <c r="BA214" s="253"/>
      <c r="BB214" s="253"/>
      <c r="BC214" s="253"/>
      <c r="BD214" s="253"/>
      <c r="BE214" s="253"/>
      <c r="BF214" s="253"/>
      <c r="BG214" s="253"/>
    </row>
    <row r="215" spans="2:59" s="251" customFormat="1" x14ac:dyDescent="0.3">
      <c r="BA215" s="253"/>
      <c r="BB215" s="253"/>
      <c r="BC215" s="253"/>
      <c r="BD215" s="253"/>
      <c r="BE215" s="253"/>
      <c r="BF215" s="253"/>
      <c r="BG215" s="253"/>
    </row>
    <row r="216" spans="2:59" s="251" customFormat="1" x14ac:dyDescent="0.3">
      <c r="BA216" s="253"/>
      <c r="BB216" s="253"/>
      <c r="BC216" s="253"/>
      <c r="BD216" s="253"/>
      <c r="BE216" s="253"/>
      <c r="BF216" s="253"/>
      <c r="BG216" s="253"/>
    </row>
    <row r="217" spans="2:59" s="251" customFormat="1" x14ac:dyDescent="0.3">
      <c r="B217" s="253"/>
      <c r="C217" s="253"/>
      <c r="D217" s="253"/>
      <c r="E217" s="253"/>
      <c r="F217" s="253"/>
      <c r="H217" s="253"/>
      <c r="I217" s="253"/>
      <c r="J217" s="253"/>
      <c r="K217" s="253"/>
      <c r="L217" s="253"/>
      <c r="N217" s="253"/>
      <c r="O217" s="253"/>
      <c r="P217" s="253"/>
      <c r="Q217" s="253"/>
      <c r="R217" s="253"/>
      <c r="T217" s="253"/>
      <c r="U217" s="253"/>
      <c r="V217" s="253"/>
      <c r="W217" s="253"/>
      <c r="X217" s="253"/>
      <c r="Z217" s="253"/>
      <c r="AA217" s="253"/>
      <c r="AB217" s="253"/>
      <c r="AC217" s="253"/>
      <c r="AD217" s="253"/>
      <c r="AF217" s="275"/>
      <c r="AG217" s="276"/>
      <c r="AH217" s="260"/>
      <c r="AI217" s="260"/>
      <c r="AJ217" s="277"/>
      <c r="BA217" s="253"/>
      <c r="BB217" s="253"/>
      <c r="BC217" s="253"/>
      <c r="BD217" s="253"/>
      <c r="BE217" s="253"/>
      <c r="BF217" s="253"/>
      <c r="BG217" s="253"/>
    </row>
    <row r="218" spans="2:59" s="251" customFormat="1" x14ac:dyDescent="0.3">
      <c r="B218" s="253"/>
      <c r="C218" s="253"/>
      <c r="D218" s="253"/>
      <c r="E218" s="253"/>
      <c r="F218" s="253"/>
      <c r="H218" s="253"/>
      <c r="I218" s="253"/>
      <c r="J218" s="253"/>
      <c r="K218" s="253"/>
      <c r="L218" s="253"/>
      <c r="N218" s="253"/>
      <c r="O218" s="253"/>
      <c r="P218" s="253"/>
      <c r="Q218" s="253"/>
      <c r="R218" s="253"/>
      <c r="T218" s="253"/>
      <c r="U218" s="253"/>
      <c r="V218" s="253"/>
      <c r="W218" s="253"/>
      <c r="X218" s="253"/>
      <c r="Z218" s="253"/>
      <c r="AA218" s="253"/>
      <c r="AB218" s="253"/>
      <c r="AC218" s="253"/>
      <c r="AD218" s="253"/>
      <c r="AF218" s="275"/>
      <c r="AG218" s="276"/>
      <c r="AH218" s="260"/>
      <c r="AI218" s="260"/>
      <c r="AJ218" s="277"/>
      <c r="BA218" s="253"/>
      <c r="BB218" s="253"/>
      <c r="BC218" s="253"/>
      <c r="BD218" s="253"/>
      <c r="BE218" s="253"/>
      <c r="BF218" s="253"/>
      <c r="BG218" s="253"/>
    </row>
    <row r="219" spans="2:59" s="251" customFormat="1" x14ac:dyDescent="0.3">
      <c r="B219" s="253"/>
      <c r="C219" s="253"/>
      <c r="D219" s="253"/>
      <c r="E219" s="253"/>
      <c r="F219" s="253"/>
      <c r="H219" s="253"/>
      <c r="I219" s="253"/>
      <c r="J219" s="253"/>
      <c r="K219" s="253"/>
      <c r="L219" s="253"/>
      <c r="N219" s="253"/>
      <c r="O219" s="253"/>
      <c r="P219" s="253"/>
      <c r="Q219" s="253"/>
      <c r="R219" s="253"/>
      <c r="T219" s="253"/>
      <c r="U219" s="253"/>
      <c r="V219" s="253"/>
      <c r="W219" s="253"/>
      <c r="X219" s="253"/>
      <c r="Z219" s="253"/>
      <c r="AA219" s="253"/>
      <c r="AB219" s="253"/>
      <c r="AC219" s="253"/>
      <c r="AD219" s="253"/>
      <c r="AF219" s="275"/>
      <c r="AG219" s="276"/>
      <c r="AH219" s="260"/>
      <c r="AI219" s="260"/>
      <c r="AJ219" s="277"/>
      <c r="BA219" s="253"/>
      <c r="BB219" s="253"/>
      <c r="BC219" s="253"/>
      <c r="BD219" s="253"/>
      <c r="BE219" s="253"/>
      <c r="BF219" s="253"/>
      <c r="BG219" s="253"/>
    </row>
    <row r="220" spans="2:59" s="251" customFormat="1" x14ac:dyDescent="0.3">
      <c r="B220" s="253"/>
      <c r="C220" s="253"/>
      <c r="D220" s="253"/>
      <c r="E220" s="253"/>
      <c r="F220" s="253"/>
      <c r="H220" s="253"/>
      <c r="I220" s="253"/>
      <c r="J220" s="253"/>
      <c r="K220" s="253"/>
      <c r="L220" s="253"/>
      <c r="N220" s="253"/>
      <c r="O220" s="253"/>
      <c r="P220" s="253"/>
      <c r="Q220" s="253"/>
      <c r="R220" s="253"/>
      <c r="T220" s="253"/>
      <c r="U220" s="253"/>
      <c r="V220" s="253"/>
      <c r="W220" s="253"/>
      <c r="X220" s="253"/>
      <c r="Z220" s="253"/>
      <c r="AA220" s="253"/>
      <c r="AB220" s="253"/>
      <c r="AC220" s="253"/>
      <c r="AD220" s="253"/>
      <c r="AF220" s="275"/>
      <c r="AG220" s="278"/>
      <c r="AH220" s="278"/>
      <c r="AI220" s="278"/>
      <c r="AJ220" s="278"/>
      <c r="BA220" s="253"/>
      <c r="BB220" s="253"/>
      <c r="BC220" s="253"/>
      <c r="BD220" s="253"/>
      <c r="BE220" s="253"/>
      <c r="BF220" s="253"/>
      <c r="BG220" s="253"/>
    </row>
    <row r="221" spans="2:59" s="251" customFormat="1" x14ac:dyDescent="0.3">
      <c r="B221" s="253"/>
      <c r="C221" s="253"/>
      <c r="D221" s="253"/>
      <c r="E221" s="253"/>
      <c r="F221" s="253"/>
      <c r="H221" s="253"/>
      <c r="I221" s="253"/>
      <c r="J221" s="253"/>
      <c r="K221" s="253"/>
      <c r="L221" s="253"/>
      <c r="N221" s="253"/>
      <c r="O221" s="253"/>
      <c r="P221" s="253"/>
      <c r="Q221" s="253"/>
      <c r="R221" s="253"/>
      <c r="T221" s="253"/>
      <c r="U221" s="253"/>
      <c r="V221" s="253"/>
      <c r="W221" s="253"/>
      <c r="X221" s="253"/>
      <c r="Z221" s="253"/>
      <c r="AA221" s="253"/>
      <c r="AB221" s="253"/>
      <c r="AC221" s="253"/>
      <c r="AD221" s="253"/>
      <c r="AF221" s="275"/>
      <c r="AG221" s="278"/>
      <c r="AH221" s="278"/>
      <c r="AI221" s="278"/>
      <c r="AJ221" s="278"/>
      <c r="BA221" s="253"/>
      <c r="BB221" s="253"/>
      <c r="BC221" s="253"/>
      <c r="BD221" s="253"/>
      <c r="BE221" s="253"/>
      <c r="BF221" s="253"/>
      <c r="BG221" s="253"/>
    </row>
    <row r="222" spans="2:59" s="251" customFormat="1" x14ac:dyDescent="0.3">
      <c r="B222" s="253"/>
      <c r="C222" s="253"/>
      <c r="D222" s="253"/>
      <c r="E222" s="253"/>
      <c r="F222" s="253"/>
      <c r="H222" s="253"/>
      <c r="I222" s="253"/>
      <c r="J222" s="253"/>
      <c r="K222" s="253"/>
      <c r="L222" s="253"/>
      <c r="N222" s="253"/>
      <c r="O222" s="253"/>
      <c r="P222" s="253"/>
      <c r="Q222" s="253"/>
      <c r="R222" s="253"/>
      <c r="T222" s="253"/>
      <c r="U222" s="253"/>
      <c r="V222" s="253"/>
      <c r="W222" s="253"/>
      <c r="X222" s="253"/>
      <c r="Z222" s="253"/>
      <c r="AA222" s="253"/>
      <c r="AB222" s="253"/>
      <c r="AC222" s="253"/>
      <c r="AD222" s="253"/>
      <c r="AF222" s="275"/>
      <c r="AG222" s="278"/>
      <c r="AH222" s="278"/>
      <c r="AI222" s="278"/>
      <c r="AJ222" s="278"/>
      <c r="BA222" s="253"/>
      <c r="BB222" s="253"/>
      <c r="BC222" s="253"/>
      <c r="BD222" s="253"/>
      <c r="BE222" s="253"/>
      <c r="BF222" s="253"/>
      <c r="BG222" s="253"/>
    </row>
  </sheetData>
  <sortState xmlns:xlrd2="http://schemas.microsoft.com/office/spreadsheetml/2017/richdata2" ref="Z6:AD24">
    <sortCondition descending="1" ref="AA6:AA24"/>
  </sortState>
  <pageMargins left="0.7" right="0.7" top="0.75" bottom="0.75" header="0.3" footer="0.3"/>
  <pageSetup paperSize="9"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G222"/>
  <sheetViews>
    <sheetView topLeftCell="W1" zoomScale="80" zoomScaleNormal="80" workbookViewId="0">
      <selection activeCell="AF83" sqref="AF83"/>
    </sheetView>
  </sheetViews>
  <sheetFormatPr defaultRowHeight="16.5" x14ac:dyDescent="0.3"/>
  <cols>
    <col min="1" max="1" width="4.85546875" style="205" customWidth="1"/>
    <col min="2" max="2" width="40.42578125" customWidth="1"/>
    <col min="3" max="3" width="17.85546875" customWidth="1"/>
    <col min="4" max="4" width="14.28515625" customWidth="1"/>
    <col min="5" max="5" width="14.5703125" customWidth="1"/>
    <col min="6" max="6" width="18.140625" customWidth="1"/>
    <col min="7" max="7" width="8.85546875" style="205" customWidth="1"/>
    <col min="8" max="8" width="26.42578125" customWidth="1"/>
    <col min="9" max="9" width="22.28515625" customWidth="1"/>
    <col min="10" max="10" width="14.5703125" customWidth="1"/>
    <col min="11" max="11" width="14.140625" customWidth="1"/>
    <col min="12" max="12" width="15.28515625" customWidth="1"/>
    <col min="13" max="13" width="7.7109375" style="205" customWidth="1"/>
    <col min="14" max="14" width="35.140625" customWidth="1"/>
    <col min="15" max="16" width="16.85546875" customWidth="1"/>
    <col min="17" max="17" width="15.42578125" customWidth="1"/>
    <col min="18" max="18" width="12.42578125" customWidth="1"/>
    <col min="19" max="19" width="8.85546875" style="205"/>
    <col min="20" max="20" width="30.42578125" customWidth="1"/>
    <col min="21" max="21" width="18.42578125" customWidth="1"/>
    <col min="22" max="22" width="16.42578125" customWidth="1"/>
    <col min="23" max="23" width="16.7109375" customWidth="1"/>
    <col min="24" max="24" width="15.85546875" customWidth="1"/>
    <col min="25" max="25" width="8.85546875" style="205"/>
    <col min="26" max="26" width="36.42578125" customWidth="1"/>
    <col min="27" max="27" width="16.85546875" customWidth="1"/>
    <col min="28" max="28" width="12.140625" customWidth="1"/>
    <col min="29" max="29" width="14.28515625" customWidth="1"/>
    <col min="30" max="30" width="14.5703125" customWidth="1"/>
    <col min="31" max="31" width="8.85546875" style="205"/>
    <col min="32" max="32" width="21.42578125" customWidth="1"/>
    <col min="33" max="33" width="18.85546875" customWidth="1"/>
    <col min="34" max="34" width="16.140625" customWidth="1"/>
    <col min="35" max="35" width="14.140625" customWidth="1"/>
    <col min="36" max="36" width="13.140625" customWidth="1"/>
    <col min="37" max="37" width="8.85546875" style="205"/>
    <col min="38" max="38" width="33.42578125" customWidth="1"/>
    <col min="39" max="39" width="19.7109375" customWidth="1"/>
    <col min="40" max="40" width="13.28515625" customWidth="1"/>
    <col min="41" max="41" width="11.7109375" customWidth="1"/>
    <col min="42" max="42" width="14.42578125" customWidth="1"/>
    <col min="43" max="59" width="8.85546875" style="205"/>
  </cols>
  <sheetData>
    <row r="1" spans="1:42" s="205" customFormat="1" x14ac:dyDescent="0.3">
      <c r="A1" s="184" t="s">
        <v>651</v>
      </c>
    </row>
    <row r="2" spans="1:42" s="205" customFormat="1" x14ac:dyDescent="0.3">
      <c r="A2" s="184" t="s">
        <v>736</v>
      </c>
    </row>
    <row r="3" spans="1:42" s="205" customFormat="1" x14ac:dyDescent="0.3">
      <c r="A3" s="187" t="s">
        <v>318</v>
      </c>
    </row>
    <row r="4" spans="1:42" s="205" customFormat="1" ht="17.25" thickBot="1" x14ac:dyDescent="0.35"/>
    <row r="5" spans="1:42" ht="59.45" customHeight="1" x14ac:dyDescent="0.3">
      <c r="B5" s="150" t="s">
        <v>743</v>
      </c>
      <c r="C5" s="132" t="s">
        <v>157</v>
      </c>
      <c r="D5" s="37" t="s">
        <v>87</v>
      </c>
      <c r="E5" s="37" t="s">
        <v>88</v>
      </c>
      <c r="F5" s="38" t="s">
        <v>338</v>
      </c>
      <c r="H5" s="150" t="s">
        <v>156</v>
      </c>
      <c r="I5" s="132" t="s">
        <v>155</v>
      </c>
      <c r="J5" s="37" t="s">
        <v>87</v>
      </c>
      <c r="K5" s="37" t="s">
        <v>88</v>
      </c>
      <c r="L5" s="38" t="s">
        <v>338</v>
      </c>
      <c r="N5" s="150" t="s">
        <v>748</v>
      </c>
      <c r="O5" s="143" t="s">
        <v>116</v>
      </c>
      <c r="P5" s="8" t="s">
        <v>87</v>
      </c>
      <c r="Q5" s="8" t="s">
        <v>88</v>
      </c>
      <c r="R5" s="9" t="s">
        <v>89</v>
      </c>
      <c r="T5" s="150" t="s">
        <v>824</v>
      </c>
      <c r="U5" s="36" t="s">
        <v>191</v>
      </c>
      <c r="V5" s="37" t="s">
        <v>87</v>
      </c>
      <c r="W5" s="37" t="s">
        <v>88</v>
      </c>
      <c r="X5" s="38" t="s">
        <v>338</v>
      </c>
      <c r="Z5" s="150" t="s">
        <v>831</v>
      </c>
      <c r="AA5" s="36" t="s">
        <v>313</v>
      </c>
      <c r="AB5" s="37" t="s">
        <v>87</v>
      </c>
      <c r="AC5" s="37" t="s">
        <v>88</v>
      </c>
      <c r="AD5" s="38" t="s">
        <v>338</v>
      </c>
      <c r="AF5" s="113" t="s">
        <v>648</v>
      </c>
      <c r="AG5" s="36" t="s">
        <v>537</v>
      </c>
      <c r="AH5" s="112" t="s">
        <v>87</v>
      </c>
      <c r="AI5" s="112" t="s">
        <v>88</v>
      </c>
      <c r="AJ5" s="111" t="s">
        <v>338</v>
      </c>
      <c r="AL5" s="150" t="s">
        <v>737</v>
      </c>
      <c r="AM5" s="143" t="s">
        <v>135</v>
      </c>
      <c r="AN5" s="8" t="s">
        <v>87</v>
      </c>
      <c r="AO5" s="8" t="s">
        <v>88</v>
      </c>
      <c r="AP5" s="9" t="s">
        <v>89</v>
      </c>
    </row>
    <row r="6" spans="1:42" x14ac:dyDescent="0.3">
      <c r="B6" s="16" t="s">
        <v>941</v>
      </c>
      <c r="C6" s="174">
        <v>0.37268502802860409</v>
      </c>
      <c r="D6" s="223">
        <v>1174.4661602268664</v>
      </c>
      <c r="E6" s="223">
        <v>4101.7934095833652</v>
      </c>
      <c r="F6" s="224">
        <v>433.72064697556971</v>
      </c>
      <c r="H6" s="133" t="s">
        <v>41</v>
      </c>
      <c r="I6" s="164">
        <f t="shared" ref="I6:I13" si="0">J6/$J$14</f>
        <v>0.31159636097379617</v>
      </c>
      <c r="J6" s="223">
        <v>328.53100000000001</v>
      </c>
      <c r="K6" s="223">
        <v>4136.5209999999997</v>
      </c>
      <c r="L6" s="224">
        <v>394.736243</v>
      </c>
      <c r="N6" s="4" t="s">
        <v>119</v>
      </c>
      <c r="O6" s="151">
        <f t="shared" ref="O6:O14" si="1">P6/$P$49</f>
        <v>0.69438727108310083</v>
      </c>
      <c r="P6" s="223">
        <v>125.164</v>
      </c>
      <c r="Q6" s="223">
        <v>1045.521</v>
      </c>
      <c r="R6" s="224">
        <v>124.018764</v>
      </c>
      <c r="T6" s="4" t="s">
        <v>175</v>
      </c>
      <c r="U6" s="174">
        <f t="shared" ref="U6:U17" si="2">V6/$V$66</f>
        <v>0.30046383801341098</v>
      </c>
      <c r="V6" s="223">
        <v>558.44899999999996</v>
      </c>
      <c r="W6" s="223">
        <v>2873.8609999999999</v>
      </c>
      <c r="X6" s="224">
        <v>252.175252</v>
      </c>
      <c r="Z6" s="16" t="s">
        <v>269</v>
      </c>
      <c r="AA6" s="174">
        <f t="shared" ref="AA6:AA17" si="3">AB6/$AB$71</f>
        <v>2.7997201588869192E-2</v>
      </c>
      <c r="AB6" s="223">
        <v>19.248999999999999</v>
      </c>
      <c r="AC6" s="223">
        <v>347.07299999999998</v>
      </c>
      <c r="AD6" s="224">
        <v>12.215460999999999</v>
      </c>
      <c r="AF6" s="16" t="s">
        <v>585</v>
      </c>
      <c r="AG6" s="157">
        <f t="shared" ref="AG6:AG37" si="4">AH6/$AH$166</f>
        <v>5.8840783220145666E-2</v>
      </c>
      <c r="AH6" s="158">
        <f t="shared" ref="AH6:AJ13" si="5">AH68</f>
        <v>261.39</v>
      </c>
      <c r="AI6" s="158">
        <f t="shared" si="5"/>
        <v>1652.385</v>
      </c>
      <c r="AJ6" s="159">
        <f t="shared" si="5"/>
        <v>250.01556299999999</v>
      </c>
      <c r="AL6" s="4" t="s">
        <v>140</v>
      </c>
      <c r="AM6" s="151">
        <f>AN6/$AN$47</f>
        <v>0.51977774957852185</v>
      </c>
      <c r="AN6" s="55">
        <v>172.035</v>
      </c>
      <c r="AO6" s="55">
        <v>651.74699999999996</v>
      </c>
      <c r="AP6" s="172">
        <v>80.132058999999998</v>
      </c>
    </row>
    <row r="7" spans="1:42" x14ac:dyDescent="0.3">
      <c r="B7" s="16" t="s">
        <v>1014</v>
      </c>
      <c r="C7" s="174">
        <v>5.9262276033643577E-2</v>
      </c>
      <c r="D7" s="223">
        <v>186.75700000000001</v>
      </c>
      <c r="E7" s="223">
        <v>556.64200000000005</v>
      </c>
      <c r="F7" s="224">
        <v>49.486739</v>
      </c>
      <c r="H7" s="133" t="s">
        <v>49</v>
      </c>
      <c r="I7" s="164">
        <f t="shared" si="0"/>
        <v>0.26416420384920353</v>
      </c>
      <c r="J7" s="223">
        <v>278.52100000000002</v>
      </c>
      <c r="K7" s="223">
        <v>3658.75</v>
      </c>
      <c r="L7" s="224">
        <v>345.319502</v>
      </c>
      <c r="N7" s="4" t="s">
        <v>122</v>
      </c>
      <c r="O7" s="151">
        <f t="shared" si="1"/>
        <v>0.14120310012149728</v>
      </c>
      <c r="P7" s="223">
        <v>25.452000000000002</v>
      </c>
      <c r="Q7" s="223">
        <v>216.87799999999999</v>
      </c>
      <c r="R7" s="224">
        <v>23.272048000000002</v>
      </c>
      <c r="T7" s="4" t="s">
        <v>180</v>
      </c>
      <c r="U7" s="174">
        <f t="shared" si="2"/>
        <v>0.16533530468524277</v>
      </c>
      <c r="V7" s="223">
        <v>307.29599999999999</v>
      </c>
      <c r="W7" s="223">
        <v>1447.7260000000001</v>
      </c>
      <c r="X7" s="224">
        <v>130.43284</v>
      </c>
      <c r="Z7" s="16" t="s">
        <v>270</v>
      </c>
      <c r="AA7" s="174">
        <f t="shared" si="3"/>
        <v>2.6435094751815554E-2</v>
      </c>
      <c r="AB7" s="223">
        <v>18.175000000000001</v>
      </c>
      <c r="AC7" s="223">
        <v>405.71699999999998</v>
      </c>
      <c r="AD7" s="224">
        <v>12.55316</v>
      </c>
      <c r="AF7" s="16" t="s">
        <v>545</v>
      </c>
      <c r="AG7" s="157">
        <f t="shared" si="4"/>
        <v>1.5610962452786573E-2</v>
      </c>
      <c r="AH7" s="158">
        <f t="shared" si="5"/>
        <v>69.349000000000004</v>
      </c>
      <c r="AI7" s="158">
        <f t="shared" si="5"/>
        <v>350.03300000000002</v>
      </c>
      <c r="AJ7" s="159">
        <f t="shared" si="5"/>
        <v>49.744824000000001</v>
      </c>
      <c r="AL7" s="4" t="s">
        <v>137</v>
      </c>
      <c r="AM7" s="151">
        <f>AN7/$AN$47</f>
        <v>0.11568744750406373</v>
      </c>
      <c r="AN7" s="55">
        <v>38.29</v>
      </c>
      <c r="AO7" s="55">
        <v>170.571</v>
      </c>
      <c r="AP7" s="172">
        <v>19.386686999999998</v>
      </c>
    </row>
    <row r="8" spans="1:42" x14ac:dyDescent="0.3">
      <c r="B8" s="16" t="s">
        <v>1015</v>
      </c>
      <c r="C8" s="174">
        <v>4.6900961797012093E-2</v>
      </c>
      <c r="D8" s="223">
        <v>147.80199999999999</v>
      </c>
      <c r="E8" s="223">
        <v>405.18599999999998</v>
      </c>
      <c r="F8" s="224">
        <v>38.515653999999998</v>
      </c>
      <c r="H8" s="133" t="s">
        <v>46</v>
      </c>
      <c r="I8" s="164">
        <f t="shared" si="0"/>
        <v>0.14711746026928491</v>
      </c>
      <c r="J8" s="223">
        <v>155.113</v>
      </c>
      <c r="K8" s="223">
        <v>1860.96</v>
      </c>
      <c r="L8" s="224">
        <v>127.06441700000001</v>
      </c>
      <c r="N8" s="4" t="s">
        <v>120</v>
      </c>
      <c r="O8" s="151">
        <f t="shared" si="1"/>
        <v>3.9944299892927092E-3</v>
      </c>
      <c r="P8" s="223">
        <v>0.72</v>
      </c>
      <c r="Q8" s="223">
        <v>0.72</v>
      </c>
      <c r="R8" s="224">
        <v>9.3551999999999996E-2</v>
      </c>
      <c r="T8" s="4" t="s">
        <v>176</v>
      </c>
      <c r="U8" s="174">
        <f t="shared" si="2"/>
        <v>5.9705491646234871E-2</v>
      </c>
      <c r="V8" s="223">
        <v>110.97</v>
      </c>
      <c r="W8" s="223">
        <v>562.21199999999999</v>
      </c>
      <c r="X8" s="224">
        <v>66.524134000000004</v>
      </c>
      <c r="Z8" s="16" t="s">
        <v>271</v>
      </c>
      <c r="AA8" s="174">
        <f t="shared" si="3"/>
        <v>0.10407645887542853</v>
      </c>
      <c r="AB8" s="223">
        <v>71.555999999999997</v>
      </c>
      <c r="AC8" s="223">
        <v>1097.019</v>
      </c>
      <c r="AD8" s="224">
        <v>116.106933</v>
      </c>
      <c r="AF8" s="16" t="s">
        <v>540</v>
      </c>
      <c r="AG8" s="157">
        <f t="shared" si="4"/>
        <v>7.2468775936575585E-3</v>
      </c>
      <c r="AH8" s="158">
        <f t="shared" si="5"/>
        <v>32.192999999999998</v>
      </c>
      <c r="AI8" s="158">
        <f t="shared" si="5"/>
        <v>256.267</v>
      </c>
      <c r="AJ8" s="159">
        <f t="shared" si="5"/>
        <v>34.567844999999998</v>
      </c>
      <c r="AL8" s="4" t="s">
        <v>139</v>
      </c>
      <c r="AM8" s="151">
        <f>AN8/$AN$47</f>
        <v>7.8258977938110708E-2</v>
      </c>
      <c r="AN8" s="55">
        <v>25.902000000000001</v>
      </c>
      <c r="AO8" s="55">
        <v>112.46599999999999</v>
      </c>
      <c r="AP8" s="172">
        <v>22.760287999999999</v>
      </c>
    </row>
    <row r="9" spans="1:42" x14ac:dyDescent="0.3">
      <c r="B9" s="16" t="s">
        <v>942</v>
      </c>
      <c r="C9" s="174">
        <v>5.1966387523089574E-2</v>
      </c>
      <c r="D9" s="223">
        <v>163.76499999999999</v>
      </c>
      <c r="E9" s="223">
        <v>822.14099999999996</v>
      </c>
      <c r="F9" s="224">
        <v>64.399573000000004</v>
      </c>
      <c r="H9" s="133" t="s">
        <v>43</v>
      </c>
      <c r="I9" s="164">
        <f t="shared" si="0"/>
        <v>0.13508443132627937</v>
      </c>
      <c r="J9" s="223">
        <v>142.42599999999999</v>
      </c>
      <c r="K9" s="223">
        <v>2007.202</v>
      </c>
      <c r="L9" s="224">
        <v>153.038186</v>
      </c>
      <c r="N9" s="4" t="s">
        <v>745</v>
      </c>
      <c r="O9" s="151">
        <f t="shared" si="1"/>
        <v>2.8282783451964208E-2</v>
      </c>
      <c r="P9" s="223">
        <v>5.0979999999999999</v>
      </c>
      <c r="Q9" s="223">
        <v>32.110999999999997</v>
      </c>
      <c r="R9" s="224">
        <v>3.2305890000000002</v>
      </c>
      <c r="T9" s="4" t="s">
        <v>183</v>
      </c>
      <c r="U9" s="174">
        <f t="shared" si="2"/>
        <v>3.1632558081977895E-2</v>
      </c>
      <c r="V9" s="223">
        <v>58.792999999999999</v>
      </c>
      <c r="W9" s="223">
        <v>328.34199999999998</v>
      </c>
      <c r="X9" s="224">
        <v>30.105758000000002</v>
      </c>
      <c r="Z9" s="16" t="s">
        <v>832</v>
      </c>
      <c r="AA9" s="174">
        <f t="shared" si="3"/>
        <v>1.2077965712191271E-2</v>
      </c>
      <c r="AB9" s="223">
        <v>8.3040000000000003</v>
      </c>
      <c r="AC9" s="223">
        <v>227.07300000000001</v>
      </c>
      <c r="AD9" s="224">
        <v>12.622510999999999</v>
      </c>
      <c r="AF9" s="16" t="s">
        <v>542</v>
      </c>
      <c r="AG9" s="157">
        <f t="shared" si="4"/>
        <v>3.8360525913558374E-2</v>
      </c>
      <c r="AH9" s="158">
        <f t="shared" si="5"/>
        <v>170.41</v>
      </c>
      <c r="AI9" s="158">
        <f t="shared" si="5"/>
        <v>1073.49</v>
      </c>
      <c r="AJ9" s="159">
        <f t="shared" si="5"/>
        <v>179.563501</v>
      </c>
      <c r="AL9" s="4" t="s">
        <v>138</v>
      </c>
      <c r="AM9" s="151">
        <f>AN9/$AN$47</f>
        <v>5.9426910549945929E-2</v>
      </c>
      <c r="AN9" s="55">
        <v>19.669</v>
      </c>
      <c r="AO9" s="55">
        <v>108.31</v>
      </c>
      <c r="AP9" s="172">
        <v>6.4448840000000001</v>
      </c>
    </row>
    <row r="10" spans="1:42" x14ac:dyDescent="0.3">
      <c r="B10" s="16" t="s">
        <v>1016</v>
      </c>
      <c r="C10" s="174">
        <v>9.1538141903249482E-3</v>
      </c>
      <c r="D10" s="223">
        <v>28.847000000000001</v>
      </c>
      <c r="E10" s="223">
        <v>198.18899999999999</v>
      </c>
      <c r="F10" s="224">
        <v>15.191563</v>
      </c>
      <c r="H10" s="133" t="s">
        <v>44</v>
      </c>
      <c r="I10" s="164">
        <f t="shared" si="0"/>
        <v>9.6368561423742449E-2</v>
      </c>
      <c r="J10" s="223">
        <v>101.60599999999999</v>
      </c>
      <c r="K10" s="223">
        <v>1290.3409999999999</v>
      </c>
      <c r="L10" s="224">
        <v>101.67941399999999</v>
      </c>
      <c r="N10" s="4" t="s">
        <v>746</v>
      </c>
      <c r="O10" s="151">
        <f t="shared" si="1"/>
        <v>1.0196892111555556E-2</v>
      </c>
      <c r="P10" s="223">
        <v>1.8380000000000001</v>
      </c>
      <c r="Q10" s="223">
        <v>5.5149999999999997</v>
      </c>
      <c r="R10" s="224">
        <v>1.264886</v>
      </c>
      <c r="T10" s="4" t="s">
        <v>177</v>
      </c>
      <c r="U10" s="174">
        <f t="shared" si="2"/>
        <v>3.3239661835670815E-3</v>
      </c>
      <c r="V10" s="223">
        <v>6.1779999999999999</v>
      </c>
      <c r="W10" s="223">
        <v>31.431999999999999</v>
      </c>
      <c r="X10" s="224">
        <v>2.63808</v>
      </c>
      <c r="Z10" s="16" t="s">
        <v>833</v>
      </c>
      <c r="AA10" s="174">
        <f t="shared" si="3"/>
        <v>7.1075861085940606E-2</v>
      </c>
      <c r="AB10" s="223">
        <v>48.866999999999997</v>
      </c>
      <c r="AC10" s="223">
        <v>839.476</v>
      </c>
      <c r="AD10" s="224">
        <v>50.901026000000002</v>
      </c>
      <c r="AF10" s="16" t="s">
        <v>594</v>
      </c>
      <c r="AG10" s="157">
        <f t="shared" si="4"/>
        <v>1.1246358046132132E-3</v>
      </c>
      <c r="AH10" s="158">
        <f t="shared" si="5"/>
        <v>4.9960000000000004</v>
      </c>
      <c r="AI10" s="158">
        <f t="shared" si="5"/>
        <v>17.989000000000001</v>
      </c>
      <c r="AJ10" s="159">
        <f t="shared" si="5"/>
        <v>2.6352869999999999</v>
      </c>
      <c r="AL10" s="4" t="s">
        <v>136</v>
      </c>
      <c r="AM10" s="151">
        <f>AN10/$AN$47</f>
        <v>4.7767525334010123E-2</v>
      </c>
      <c r="AN10" s="55">
        <v>15.81</v>
      </c>
      <c r="AO10" s="55">
        <v>68.105999999999995</v>
      </c>
      <c r="AP10" s="172">
        <v>7.5329449999999998</v>
      </c>
    </row>
    <row r="11" spans="1:42" x14ac:dyDescent="0.3">
      <c r="B11" s="16" t="s">
        <v>1017</v>
      </c>
      <c r="C11" s="174">
        <v>4.089467362165692E-2</v>
      </c>
      <c r="D11" s="223">
        <v>128.874</v>
      </c>
      <c r="E11" s="223">
        <v>637.096</v>
      </c>
      <c r="F11" s="224">
        <v>55.568314000000001</v>
      </c>
      <c r="H11" s="133" t="s">
        <v>935</v>
      </c>
      <c r="I11" s="164">
        <f t="shared" si="0"/>
        <v>2.9054923042486924E-2</v>
      </c>
      <c r="J11" s="223">
        <v>30.634</v>
      </c>
      <c r="K11" s="223">
        <v>314.94499999999999</v>
      </c>
      <c r="L11" s="224">
        <v>33.536351000000003</v>
      </c>
      <c r="N11" s="4" t="s">
        <v>117</v>
      </c>
      <c r="O11" s="151">
        <f t="shared" si="1"/>
        <v>2.3134407021320274E-3</v>
      </c>
      <c r="P11" s="223">
        <v>0.41699999999999998</v>
      </c>
      <c r="Q11" s="223">
        <v>5.423</v>
      </c>
      <c r="R11" s="224">
        <v>0.25653599999999999</v>
      </c>
      <c r="T11" s="4" t="s">
        <v>166</v>
      </c>
      <c r="U11" s="174">
        <f t="shared" si="2"/>
        <v>7.9704168085727983E-3</v>
      </c>
      <c r="V11" s="223">
        <v>14.814</v>
      </c>
      <c r="W11" s="223">
        <v>76.117000000000004</v>
      </c>
      <c r="X11" s="224">
        <v>26.706298</v>
      </c>
      <c r="Z11" s="16" t="s">
        <v>272</v>
      </c>
      <c r="AA11" s="174">
        <f t="shared" si="3"/>
        <v>3.4741605130226477E-2</v>
      </c>
      <c r="AB11" s="223">
        <v>23.885999999999999</v>
      </c>
      <c r="AC11" s="223">
        <v>591.89800000000002</v>
      </c>
      <c r="AD11" s="224">
        <v>29.403897000000001</v>
      </c>
      <c r="AF11" s="16" t="s">
        <v>549</v>
      </c>
      <c r="AG11" s="157">
        <f t="shared" si="4"/>
        <v>4.6682740824797462E-3</v>
      </c>
      <c r="AH11" s="158">
        <f t="shared" si="5"/>
        <v>20.738</v>
      </c>
      <c r="AI11" s="158">
        <f t="shared" si="5"/>
        <v>146.87</v>
      </c>
      <c r="AJ11" s="159">
        <f t="shared" si="5"/>
        <v>16.833637</v>
      </c>
      <c r="AL11" s="25" t="s">
        <v>938</v>
      </c>
      <c r="AM11" s="27"/>
      <c r="AN11" s="87">
        <f>SUM(AN6:AN10)</f>
        <v>271.70599999999996</v>
      </c>
      <c r="AO11" s="87">
        <f>SUM(AO6:AO10)</f>
        <v>1111.2</v>
      </c>
      <c r="AP11" s="86">
        <f>SUM(AP6:AP10)</f>
        <v>136.25686300000001</v>
      </c>
    </row>
    <row r="12" spans="1:42" x14ac:dyDescent="0.3">
      <c r="B12" s="16" t="s">
        <v>1018</v>
      </c>
      <c r="C12" s="174">
        <v>4.1395091861964141E-2</v>
      </c>
      <c r="D12" s="223">
        <v>130.45099999999999</v>
      </c>
      <c r="E12" s="223">
        <v>937.68200000000002</v>
      </c>
      <c r="F12" s="224">
        <v>66.447329999999994</v>
      </c>
      <c r="H12" s="133" t="s">
        <v>47</v>
      </c>
      <c r="I12" s="164">
        <f t="shared" si="0"/>
        <v>8.5436686938278432E-3</v>
      </c>
      <c r="J12" s="223">
        <v>9.0079999999999991</v>
      </c>
      <c r="K12" s="223">
        <v>95.173000000000002</v>
      </c>
      <c r="L12" s="224">
        <v>4.5703839999999998</v>
      </c>
      <c r="N12" s="4" t="s">
        <v>747</v>
      </c>
      <c r="O12" s="151">
        <f t="shared" si="1"/>
        <v>9.1483542393662187E-3</v>
      </c>
      <c r="P12" s="223">
        <v>1.649</v>
      </c>
      <c r="Q12" s="223">
        <v>3.2970000000000002</v>
      </c>
      <c r="R12" s="224">
        <v>3.6267000000000001E-2</v>
      </c>
      <c r="T12" s="4" t="s">
        <v>168</v>
      </c>
      <c r="U12" s="174">
        <f t="shared" si="2"/>
        <v>3.4377063019235203E-2</v>
      </c>
      <c r="V12" s="223">
        <v>63.893999999999998</v>
      </c>
      <c r="W12" s="223">
        <v>590.476</v>
      </c>
      <c r="X12" s="224">
        <v>38.654299999999999</v>
      </c>
      <c r="Z12" s="16" t="s">
        <v>834</v>
      </c>
      <c r="AA12" s="174">
        <f t="shared" si="3"/>
        <v>0.23487745315497585</v>
      </c>
      <c r="AB12" s="223">
        <v>161.48599999999999</v>
      </c>
      <c r="AC12" s="223">
        <v>2467.11</v>
      </c>
      <c r="AD12" s="224">
        <v>139.80494300000001</v>
      </c>
      <c r="AF12" s="16" t="s">
        <v>589</v>
      </c>
      <c r="AG12" s="157">
        <f t="shared" si="4"/>
        <v>1.9350218928052801E-3</v>
      </c>
      <c r="AH12" s="158">
        <f t="shared" si="5"/>
        <v>8.5960000000000001</v>
      </c>
      <c r="AI12" s="158">
        <f t="shared" si="5"/>
        <v>47.621000000000002</v>
      </c>
      <c r="AJ12" s="159">
        <f t="shared" si="5"/>
        <v>6.4690799999999999</v>
      </c>
      <c r="AL12" s="88" t="s">
        <v>655</v>
      </c>
      <c r="AM12" s="28"/>
      <c r="AN12" s="87">
        <v>59.271999999999998</v>
      </c>
      <c r="AO12" s="87">
        <v>227.541</v>
      </c>
      <c r="AP12" s="86">
        <v>27.144451999999998</v>
      </c>
    </row>
    <row r="13" spans="1:42" x14ac:dyDescent="0.3">
      <c r="B13" s="16" t="s">
        <v>1019</v>
      </c>
      <c r="C13" s="174">
        <v>2.9627488803274843E-2</v>
      </c>
      <c r="D13" s="223">
        <v>93.367000000000004</v>
      </c>
      <c r="E13" s="223">
        <v>584.59400000000005</v>
      </c>
      <c r="F13" s="224">
        <v>39.625644999999999</v>
      </c>
      <c r="G13" s="206"/>
      <c r="H13" s="133" t="s">
        <v>42</v>
      </c>
      <c r="I13" s="164">
        <f t="shared" si="0"/>
        <v>8.0703904213789007E-3</v>
      </c>
      <c r="J13" s="223">
        <v>8.5090000000000003</v>
      </c>
      <c r="K13" s="223">
        <v>92.516999999999996</v>
      </c>
      <c r="L13" s="224">
        <v>4.83887</v>
      </c>
      <c r="N13" s="4" t="s">
        <v>121</v>
      </c>
      <c r="O13" s="151">
        <f t="shared" si="1"/>
        <v>1.1678159899251601E-2</v>
      </c>
      <c r="P13" s="223">
        <v>2.105</v>
      </c>
      <c r="Q13" s="223">
        <v>21.045999999999999</v>
      </c>
      <c r="R13" s="224">
        <v>0.557728</v>
      </c>
      <c r="T13" s="4" t="s">
        <v>170</v>
      </c>
      <c r="U13" s="174">
        <f t="shared" si="2"/>
        <v>2.9868886804908797E-2</v>
      </c>
      <c r="V13" s="223">
        <v>55.515000000000001</v>
      </c>
      <c r="W13" s="223">
        <v>252.49</v>
      </c>
      <c r="X13" s="224">
        <v>38.948987000000002</v>
      </c>
      <c r="Z13" s="16" t="s">
        <v>273</v>
      </c>
      <c r="AA13" s="174">
        <f t="shared" si="3"/>
        <v>5.0742291642728428E-2</v>
      </c>
      <c r="AB13" s="223">
        <v>34.887</v>
      </c>
      <c r="AC13" s="223">
        <v>853.55</v>
      </c>
      <c r="AD13" s="224">
        <v>33.514896999999998</v>
      </c>
      <c r="AF13" s="16" t="s">
        <v>564</v>
      </c>
      <c r="AG13" s="157">
        <f t="shared" si="4"/>
        <v>2.4099981833845194E-3</v>
      </c>
      <c r="AH13" s="158">
        <f t="shared" si="5"/>
        <v>10.706</v>
      </c>
      <c r="AI13" s="158">
        <f t="shared" si="5"/>
        <v>83.856999999999999</v>
      </c>
      <c r="AJ13" s="159">
        <f t="shared" si="5"/>
        <v>17.342914</v>
      </c>
      <c r="AL13" s="88" t="s">
        <v>105</v>
      </c>
      <c r="AM13" s="28"/>
      <c r="AN13" s="87">
        <v>11.152138587177962</v>
      </c>
      <c r="AO13" s="87">
        <v>90.321147431009877</v>
      </c>
      <c r="AP13" s="86">
        <v>8.2779157911425276</v>
      </c>
    </row>
    <row r="14" spans="1:42" ht="17.25" thickBot="1" x14ac:dyDescent="0.35">
      <c r="B14" s="16" t="s">
        <v>940</v>
      </c>
      <c r="C14" s="174">
        <v>3.7153753751662091E-2</v>
      </c>
      <c r="D14" s="223">
        <v>117.08499999999999</v>
      </c>
      <c r="E14" s="223">
        <v>583.36800000000005</v>
      </c>
      <c r="F14" s="224">
        <v>42.444023000000001</v>
      </c>
      <c r="H14" s="134" t="s">
        <v>104</v>
      </c>
      <c r="I14" s="135"/>
      <c r="J14" s="136">
        <f>SUM(J6:J13)</f>
        <v>1054.348</v>
      </c>
      <c r="K14" s="136">
        <f>SUM(K6:K13)</f>
        <v>13456.409</v>
      </c>
      <c r="L14" s="137">
        <f>SUM(L6:L13)</f>
        <v>1164.7833670000002</v>
      </c>
      <c r="N14" s="4" t="s">
        <v>118</v>
      </c>
      <c r="O14" s="151">
        <f t="shared" si="1"/>
        <v>1.4868156071256196E-2</v>
      </c>
      <c r="P14" s="223">
        <v>2.68</v>
      </c>
      <c r="Q14" s="223">
        <v>27.192</v>
      </c>
      <c r="R14" s="224">
        <v>2.428239</v>
      </c>
      <c r="T14" s="4" t="s">
        <v>163</v>
      </c>
      <c r="U14" s="174">
        <f t="shared" si="2"/>
        <v>5.5656795380235796E-2</v>
      </c>
      <c r="V14" s="223">
        <v>103.44499999999999</v>
      </c>
      <c r="W14" s="223">
        <v>492.81</v>
      </c>
      <c r="X14" s="224">
        <v>46.847127999999998</v>
      </c>
      <c r="Z14" s="16" t="s">
        <v>274</v>
      </c>
      <c r="AA14" s="174">
        <f t="shared" si="3"/>
        <v>9.3057351428949605E-3</v>
      </c>
      <c r="AB14" s="223">
        <v>6.3979999999999997</v>
      </c>
      <c r="AC14" s="223">
        <v>130.703</v>
      </c>
      <c r="AD14" s="224">
        <v>2.6929099999999999</v>
      </c>
      <c r="AF14" s="16" t="s">
        <v>605</v>
      </c>
      <c r="AG14" s="157">
        <f t="shared" si="4"/>
        <v>1.245293288855143E-2</v>
      </c>
      <c r="AH14" s="158">
        <f t="shared" ref="AH14:AJ16" si="6">AH77</f>
        <v>55.32</v>
      </c>
      <c r="AI14" s="158">
        <f t="shared" si="6"/>
        <v>293.923</v>
      </c>
      <c r="AJ14" s="159">
        <f t="shared" si="6"/>
        <v>29.509433000000001</v>
      </c>
      <c r="AL14" s="85" t="s">
        <v>331</v>
      </c>
      <c r="AM14" s="142"/>
      <c r="AN14" s="84">
        <f>AN11+AN12+AN13</f>
        <v>342.1301385871779</v>
      </c>
      <c r="AO14" s="84">
        <f>AO11+AO12+AO13</f>
        <v>1429.0621474310099</v>
      </c>
      <c r="AP14" s="83">
        <f>AP11+AP12+AP13</f>
        <v>171.67923079114254</v>
      </c>
    </row>
    <row r="15" spans="1:42" x14ac:dyDescent="0.3">
      <c r="B15" s="16" t="s">
        <v>943</v>
      </c>
      <c r="C15" s="174">
        <v>2.7596939456587515E-2</v>
      </c>
      <c r="D15" s="223">
        <v>86.968000000000004</v>
      </c>
      <c r="E15" s="223">
        <v>342.14800000000002</v>
      </c>
      <c r="F15" s="224">
        <v>39.535215999999998</v>
      </c>
      <c r="H15" s="134" t="s">
        <v>105</v>
      </c>
      <c r="I15" s="135"/>
      <c r="J15" s="138">
        <v>9.0559999999999992</v>
      </c>
      <c r="K15" s="136">
        <v>120.194</v>
      </c>
      <c r="L15" s="139">
        <v>8.7335580000000004</v>
      </c>
      <c r="N15" s="25" t="s">
        <v>938</v>
      </c>
      <c r="O15" s="30"/>
      <c r="P15" s="136">
        <f>SUM(P6:P14)</f>
        <v>165.12300000000002</v>
      </c>
      <c r="Q15" s="136">
        <f>SUM(Q6:Q14)</f>
        <v>1357.7030000000002</v>
      </c>
      <c r="R15" s="137">
        <f>SUM(R6:R14)</f>
        <v>155.15860900000001</v>
      </c>
      <c r="T15" s="4" t="s">
        <v>161</v>
      </c>
      <c r="U15" s="174">
        <f t="shared" si="2"/>
        <v>2.1308248095498656E-2</v>
      </c>
      <c r="V15" s="223">
        <v>39.603999999999999</v>
      </c>
      <c r="W15" s="223">
        <v>215.03700000000001</v>
      </c>
      <c r="X15" s="224">
        <v>17.724789000000001</v>
      </c>
      <c r="Z15" s="16" t="s">
        <v>835</v>
      </c>
      <c r="AA15" s="174">
        <f t="shared" si="3"/>
        <v>3.5809190249777106E-2</v>
      </c>
      <c r="AB15" s="223">
        <v>24.62</v>
      </c>
      <c r="AC15" s="223">
        <v>462.351</v>
      </c>
      <c r="AD15" s="224">
        <v>66.418727000000004</v>
      </c>
      <c r="AF15" s="16" t="s">
        <v>614</v>
      </c>
      <c r="AG15" s="157">
        <f t="shared" si="4"/>
        <v>2.8901519406383191E-3</v>
      </c>
      <c r="AH15" s="158">
        <f t="shared" si="6"/>
        <v>12.839</v>
      </c>
      <c r="AI15" s="158">
        <f t="shared" si="6"/>
        <v>60.265000000000001</v>
      </c>
      <c r="AJ15" s="159">
        <f t="shared" si="6"/>
        <v>13.023123999999999</v>
      </c>
      <c r="AL15" s="22"/>
      <c r="AM15" s="151"/>
      <c r="AN15" s="55"/>
      <c r="AO15" s="55"/>
      <c r="AP15" s="55"/>
    </row>
    <row r="16" spans="1:42" ht="17.25" thickBot="1" x14ac:dyDescent="0.35">
      <c r="B16" s="16" t="s">
        <v>159</v>
      </c>
      <c r="C16" s="174">
        <v>1.2290233903195325E-2</v>
      </c>
      <c r="D16" s="223">
        <v>38.731000000000002</v>
      </c>
      <c r="E16" s="223">
        <v>346.93900000000002</v>
      </c>
      <c r="F16" s="224">
        <v>17.94032</v>
      </c>
      <c r="H16" s="140" t="s">
        <v>335</v>
      </c>
      <c r="I16" s="141"/>
      <c r="J16" s="225">
        <f>J15+J14</f>
        <v>1063.404</v>
      </c>
      <c r="K16" s="225">
        <f>K15+K14</f>
        <v>13576.602999999999</v>
      </c>
      <c r="L16" s="226">
        <f>L15+L14</f>
        <v>1173.5169250000001</v>
      </c>
      <c r="N16" s="25" t="s">
        <v>744</v>
      </c>
      <c r="O16" s="30"/>
      <c r="P16" s="136">
        <v>15.128</v>
      </c>
      <c r="Q16" s="136">
        <v>236.08999999999997</v>
      </c>
      <c r="R16" s="137">
        <v>13.333341000000001</v>
      </c>
      <c r="T16" s="4" t="s">
        <v>190</v>
      </c>
      <c r="U16" s="174">
        <f t="shared" si="2"/>
        <v>3.4816635756686531E-2</v>
      </c>
      <c r="V16" s="223">
        <v>64.710999999999999</v>
      </c>
      <c r="W16" s="223">
        <v>371.78199999999998</v>
      </c>
      <c r="X16" s="224">
        <v>31.043948</v>
      </c>
      <c r="Z16" s="16" t="s">
        <v>836</v>
      </c>
      <c r="AA16" s="174">
        <f t="shared" si="3"/>
        <v>0.22870611301566618</v>
      </c>
      <c r="AB16" s="223">
        <v>157.24299999999999</v>
      </c>
      <c r="AC16" s="223">
        <v>2376.0839999999998</v>
      </c>
      <c r="AD16" s="224">
        <v>123.529478</v>
      </c>
      <c r="AF16" s="16" t="s">
        <v>759</v>
      </c>
      <c r="AG16" s="157">
        <f t="shared" si="4"/>
        <v>5.1211898628804233E-4</v>
      </c>
      <c r="AH16" s="158">
        <f t="shared" si="6"/>
        <v>2.2749999999999999</v>
      </c>
      <c r="AI16" s="158">
        <f t="shared" si="6"/>
        <v>17.126000000000001</v>
      </c>
      <c r="AJ16" s="159">
        <f t="shared" si="6"/>
        <v>0.70481000000000005</v>
      </c>
      <c r="AL16" s="22"/>
      <c r="AM16" s="151"/>
      <c r="AN16" s="55"/>
      <c r="AO16" s="55"/>
      <c r="AP16" s="55"/>
    </row>
    <row r="17" spans="2:42" x14ac:dyDescent="0.3">
      <c r="B17" s="16" t="s">
        <v>158</v>
      </c>
      <c r="C17" s="174">
        <v>1.2741467091348064E-2</v>
      </c>
      <c r="D17" s="223">
        <v>40.152999999999999</v>
      </c>
      <c r="E17" s="223">
        <v>174.94300000000001</v>
      </c>
      <c r="F17" s="224">
        <v>14.98673</v>
      </c>
      <c r="G17" s="206"/>
      <c r="H17" s="205"/>
      <c r="I17" s="205"/>
      <c r="J17" s="205"/>
      <c r="K17" s="205"/>
      <c r="L17" s="205"/>
      <c r="N17" s="25" t="s">
        <v>105</v>
      </c>
      <c r="O17" s="145"/>
      <c r="P17" s="136">
        <v>18.74074849761147</v>
      </c>
      <c r="Q17" s="136">
        <v>118.92719334969895</v>
      </c>
      <c r="R17" s="137">
        <v>13.858405041187702</v>
      </c>
      <c r="T17" s="4" t="s">
        <v>189</v>
      </c>
      <c r="U17" s="174">
        <f t="shared" si="2"/>
        <v>8.0506374880758499E-2</v>
      </c>
      <c r="V17" s="223">
        <v>149.631</v>
      </c>
      <c r="W17" s="223">
        <v>597.47699999999998</v>
      </c>
      <c r="X17" s="224">
        <v>60.050401999999998</v>
      </c>
      <c r="Z17" s="16" t="s">
        <v>277</v>
      </c>
      <c r="AA17" s="174">
        <f t="shared" si="3"/>
        <v>4.9252908587660529E-2</v>
      </c>
      <c r="AB17" s="223">
        <v>33.863</v>
      </c>
      <c r="AC17" s="223">
        <v>634.53</v>
      </c>
      <c r="AD17" s="224">
        <v>45.269334000000001</v>
      </c>
      <c r="AF17" s="16" t="s">
        <v>590</v>
      </c>
      <c r="AG17" s="157">
        <f t="shared" si="4"/>
        <v>1.5822788371950109E-3</v>
      </c>
      <c r="AH17" s="158">
        <f t="shared" ref="AH17:AJ21" si="7">AH85</f>
        <v>7.0289999999999999</v>
      </c>
      <c r="AI17" s="158">
        <f t="shared" si="7"/>
        <v>53.158000000000001</v>
      </c>
      <c r="AJ17" s="159">
        <f t="shared" si="7"/>
        <v>7.2105810000000004</v>
      </c>
      <c r="AL17" s="22"/>
      <c r="AM17" s="151"/>
      <c r="AN17" s="55"/>
      <c r="AO17" s="55"/>
      <c r="AP17" s="55"/>
    </row>
    <row r="18" spans="2:42" ht="17.25" thickBot="1" x14ac:dyDescent="0.35">
      <c r="B18" s="16" t="s">
        <v>1020</v>
      </c>
      <c r="C18" s="174">
        <v>6.902408093318135E-3</v>
      </c>
      <c r="D18" s="223">
        <v>21.751999999999999</v>
      </c>
      <c r="E18" s="223">
        <v>92.709000000000003</v>
      </c>
      <c r="F18" s="224">
        <v>12.793960999999999</v>
      </c>
      <c r="H18" s="205"/>
      <c r="I18" s="205"/>
      <c r="J18" s="205"/>
      <c r="K18" s="205"/>
      <c r="L18" s="205"/>
      <c r="N18" s="26" t="s">
        <v>333</v>
      </c>
      <c r="O18" s="31"/>
      <c r="P18" s="225">
        <f>P15+P16+P17</f>
        <v>198.9917484976115</v>
      </c>
      <c r="Q18" s="225">
        <f>Q15+Q16+Q17</f>
        <v>1712.720193349699</v>
      </c>
      <c r="R18" s="226">
        <f>R15+R16+R17</f>
        <v>182.3503550411877</v>
      </c>
      <c r="T18" s="25" t="s">
        <v>938</v>
      </c>
      <c r="U18" s="147"/>
      <c r="V18" s="136">
        <f>SUM(V6:V17)</f>
        <v>1533.3000000000002</v>
      </c>
      <c r="W18" s="136">
        <f>SUM(W6:W17)</f>
        <v>7839.7619999999988</v>
      </c>
      <c r="X18" s="137">
        <f>SUM(X6:X17)</f>
        <v>741.85191599999996</v>
      </c>
      <c r="Z18" s="25" t="s">
        <v>938</v>
      </c>
      <c r="AA18" s="51"/>
      <c r="AB18" s="87">
        <f>SUM(AB6:AB17)</f>
        <v>608.53400000000011</v>
      </c>
      <c r="AC18" s="87">
        <f>SUM(AC6:AC17)</f>
        <v>10432.584000000001</v>
      </c>
      <c r="AD18" s="86">
        <f>SUM(AD6:AD17)</f>
        <v>645.033277</v>
      </c>
      <c r="AF18" s="16" t="s">
        <v>576</v>
      </c>
      <c r="AG18" s="157">
        <f t="shared" si="4"/>
        <v>1.9952831027522291E-2</v>
      </c>
      <c r="AH18" s="158">
        <f t="shared" si="7"/>
        <v>88.637</v>
      </c>
      <c r="AI18" s="158">
        <f t="shared" si="7"/>
        <v>826.43</v>
      </c>
      <c r="AJ18" s="159">
        <f t="shared" si="7"/>
        <v>82.876307999999995</v>
      </c>
      <c r="AL18" s="205"/>
      <c r="AM18" s="205"/>
      <c r="AN18" s="205"/>
      <c r="AO18" s="205"/>
      <c r="AP18" s="205"/>
    </row>
    <row r="19" spans="2:42" x14ac:dyDescent="0.3">
      <c r="B19" s="16" t="s">
        <v>1021</v>
      </c>
      <c r="C19" s="174">
        <v>2.3427316325555874E-2</v>
      </c>
      <c r="D19" s="223">
        <v>73.828000000000003</v>
      </c>
      <c r="E19" s="223">
        <v>424.08100000000002</v>
      </c>
      <c r="F19" s="224">
        <v>59.428026000000003</v>
      </c>
      <c r="H19" s="205"/>
      <c r="I19" s="205"/>
      <c r="J19" s="205"/>
      <c r="K19" s="205"/>
      <c r="L19" s="205"/>
      <c r="N19" s="22"/>
      <c r="O19" s="151"/>
      <c r="P19" s="56"/>
      <c r="Q19" s="56"/>
      <c r="R19" s="56"/>
      <c r="T19" s="25" t="s">
        <v>744</v>
      </c>
      <c r="U19" s="51"/>
      <c r="V19" s="136">
        <v>325.32299999999987</v>
      </c>
      <c r="W19" s="136">
        <v>2522.6430000000005</v>
      </c>
      <c r="X19" s="137">
        <v>161.93666600000003</v>
      </c>
      <c r="Z19" s="23" t="s">
        <v>837</v>
      </c>
      <c r="AA19" s="52"/>
      <c r="AB19" s="87">
        <v>78.999000000000009</v>
      </c>
      <c r="AC19" s="87">
        <v>1854.7280000000003</v>
      </c>
      <c r="AD19" s="86">
        <v>6.2054679999999998</v>
      </c>
      <c r="AF19" s="16" t="s">
        <v>764</v>
      </c>
      <c r="AG19" s="157">
        <f t="shared" si="4"/>
        <v>1.2080605502476518E-2</v>
      </c>
      <c r="AH19" s="158">
        <f t="shared" si="7"/>
        <v>53.665999999999997</v>
      </c>
      <c r="AI19" s="158">
        <f t="shared" si="7"/>
        <v>245.876</v>
      </c>
      <c r="AJ19" s="159">
        <f t="shared" si="7"/>
        <v>39.242840999999999</v>
      </c>
      <c r="AL19" s="205"/>
      <c r="AM19" s="205"/>
      <c r="AN19" s="205"/>
      <c r="AO19" s="205"/>
      <c r="AP19" s="205"/>
    </row>
    <row r="20" spans="2:42" x14ac:dyDescent="0.3">
      <c r="B20" s="16" t="s">
        <v>1022</v>
      </c>
      <c r="C20" s="174">
        <v>8.1920084285169639E-3</v>
      </c>
      <c r="D20" s="223">
        <v>25.815999999999999</v>
      </c>
      <c r="E20" s="223">
        <v>155.232</v>
      </c>
      <c r="F20" s="224">
        <v>14.178609</v>
      </c>
      <c r="H20" s="205"/>
      <c r="I20" s="205"/>
      <c r="J20" s="205"/>
      <c r="K20" s="205"/>
      <c r="L20" s="205"/>
      <c r="N20" s="205"/>
      <c r="O20" s="205"/>
      <c r="P20" s="207"/>
      <c r="Q20" s="207"/>
      <c r="R20" s="207"/>
      <c r="T20" s="25" t="s">
        <v>105</v>
      </c>
      <c r="U20" s="52"/>
      <c r="V20" s="136">
        <v>338.00640939474079</v>
      </c>
      <c r="W20" s="136">
        <v>2352.4089076516984</v>
      </c>
      <c r="X20" s="137">
        <v>205.060589798688</v>
      </c>
      <c r="Z20" s="23" t="s">
        <v>105</v>
      </c>
      <c r="AA20" s="145"/>
      <c r="AB20" s="87">
        <v>4.548</v>
      </c>
      <c r="AC20" s="87">
        <v>68.504999999999995</v>
      </c>
      <c r="AD20" s="86">
        <v>101.44032300000001</v>
      </c>
      <c r="AF20" s="16" t="s">
        <v>765</v>
      </c>
      <c r="AG20" s="157">
        <f t="shared" si="4"/>
        <v>1.2265193444786934E-2</v>
      </c>
      <c r="AH20" s="158">
        <f t="shared" si="7"/>
        <v>54.485999999999997</v>
      </c>
      <c r="AI20" s="158">
        <f t="shared" si="7"/>
        <v>357.51600000000002</v>
      </c>
      <c r="AJ20" s="159">
        <f t="shared" si="7"/>
        <v>35.819391000000003</v>
      </c>
      <c r="AL20" s="205"/>
      <c r="AM20" s="205"/>
      <c r="AN20" s="205"/>
      <c r="AO20" s="205"/>
      <c r="AP20" s="205"/>
    </row>
    <row r="21" spans="2:42" ht="17.25" thickBot="1" x14ac:dyDescent="0.35">
      <c r="B21" s="16" t="s">
        <v>1023</v>
      </c>
      <c r="C21" s="174">
        <v>1.0510052338120171E-2</v>
      </c>
      <c r="D21" s="223">
        <v>33.121000000000002</v>
      </c>
      <c r="E21" s="223">
        <v>192.85900000000001</v>
      </c>
      <c r="F21" s="224">
        <v>13.602095</v>
      </c>
      <c r="H21" s="205"/>
      <c r="I21" s="205"/>
      <c r="J21" s="205"/>
      <c r="K21" s="205"/>
      <c r="L21" s="205"/>
      <c r="N21" s="205"/>
      <c r="O21" s="205"/>
      <c r="P21" s="207"/>
      <c r="Q21" s="207"/>
      <c r="R21" s="207"/>
      <c r="T21" s="26" t="s">
        <v>826</v>
      </c>
      <c r="U21" s="53"/>
      <c r="V21" s="225">
        <f>V18+V19+V20</f>
        <v>2196.6294093947408</v>
      </c>
      <c r="W21" s="225">
        <f>W18+W19+W20</f>
        <v>12714.813907651696</v>
      </c>
      <c r="X21" s="226">
        <f>X18+X19+X20</f>
        <v>1108.8491717986881</v>
      </c>
      <c r="Z21" s="24" t="s">
        <v>328</v>
      </c>
      <c r="AA21" s="53"/>
      <c r="AB21" s="84">
        <f>AB18+AB19+AB20</f>
        <v>692.08100000000013</v>
      </c>
      <c r="AC21" s="84">
        <f>AC18+AC19+AC20</f>
        <v>12355.817000000001</v>
      </c>
      <c r="AD21" s="83">
        <f>AD18+AD19+AD20</f>
        <v>752.67906800000003</v>
      </c>
      <c r="AF21" s="16" t="s">
        <v>122</v>
      </c>
      <c r="AG21" s="157">
        <f t="shared" si="4"/>
        <v>1.7830745012692676E-3</v>
      </c>
      <c r="AH21" s="158">
        <f t="shared" si="7"/>
        <v>7.9210000000000003</v>
      </c>
      <c r="AI21" s="158">
        <f t="shared" si="7"/>
        <v>41.177</v>
      </c>
      <c r="AJ21" s="159">
        <f t="shared" si="7"/>
        <v>4.8004490000000004</v>
      </c>
      <c r="AL21" s="205"/>
      <c r="AM21" s="205"/>
      <c r="AN21" s="205"/>
      <c r="AO21" s="205"/>
      <c r="AP21" s="205"/>
    </row>
    <row r="22" spans="2:42" x14ac:dyDescent="0.3">
      <c r="B22" s="16" t="s">
        <v>1024</v>
      </c>
      <c r="C22" s="174">
        <v>2.5655557849612511E-3</v>
      </c>
      <c r="D22" s="223">
        <v>8.0850000000000009</v>
      </c>
      <c r="E22" s="223">
        <v>25.911999999999999</v>
      </c>
      <c r="F22" s="224">
        <v>2.0007760000000001</v>
      </c>
      <c r="H22" s="205"/>
      <c r="I22" s="205"/>
      <c r="J22" s="205"/>
      <c r="K22" s="205"/>
      <c r="L22" s="205"/>
      <c r="N22" s="205"/>
      <c r="O22" s="205"/>
      <c r="P22" s="205"/>
      <c r="Q22" s="205"/>
      <c r="R22" s="207"/>
      <c r="S22" s="207"/>
      <c r="T22" s="208"/>
      <c r="U22" s="58"/>
      <c r="V22" s="56"/>
      <c r="W22" s="56"/>
      <c r="X22" s="56"/>
      <c r="Z22" s="74"/>
      <c r="AA22" s="175"/>
      <c r="AB22" s="209"/>
      <c r="AC22" s="209"/>
      <c r="AD22" s="209"/>
      <c r="AF22" s="16" t="s">
        <v>637</v>
      </c>
      <c r="AG22" s="157">
        <f t="shared" si="4"/>
        <v>1.908549280591006E-2</v>
      </c>
      <c r="AH22" s="158">
        <f>AH91</f>
        <v>84.784000000000006</v>
      </c>
      <c r="AI22" s="158">
        <f>AI91</f>
        <v>445.36200000000002</v>
      </c>
      <c r="AJ22" s="159">
        <f>AJ91</f>
        <v>63.213253000000002</v>
      </c>
      <c r="AL22" s="205"/>
      <c r="AM22" s="205"/>
      <c r="AN22" s="205"/>
      <c r="AO22" s="205"/>
      <c r="AP22" s="205"/>
    </row>
    <row r="23" spans="2:42" x14ac:dyDescent="0.3">
      <c r="B23" s="16" t="s">
        <v>1025</v>
      </c>
      <c r="C23" s="174">
        <v>1.8790276537598079E-2</v>
      </c>
      <c r="D23" s="223">
        <v>59.215000000000003</v>
      </c>
      <c r="E23" s="223">
        <v>300.64999999999998</v>
      </c>
      <c r="F23" s="224">
        <v>30.311731999999999</v>
      </c>
      <c r="G23" s="206"/>
      <c r="H23" s="205"/>
      <c r="I23" s="205"/>
      <c r="J23" s="205"/>
      <c r="K23" s="205"/>
      <c r="L23" s="205"/>
      <c r="N23" s="210"/>
      <c r="O23" s="211"/>
      <c r="P23" s="212"/>
      <c r="Q23" s="212"/>
      <c r="R23" s="212"/>
      <c r="T23" s="22"/>
      <c r="U23" s="58"/>
      <c r="V23" s="56"/>
      <c r="W23" s="56"/>
      <c r="X23" s="56"/>
      <c r="Z23" s="74"/>
      <c r="AA23" s="175"/>
      <c r="AB23" s="209"/>
      <c r="AC23" s="209"/>
      <c r="AD23" s="209"/>
      <c r="AF23" s="16" t="s">
        <v>618</v>
      </c>
      <c r="AG23" s="157">
        <f t="shared" si="4"/>
        <v>3.6538958073099988E-2</v>
      </c>
      <c r="AH23" s="158">
        <f>AH95</f>
        <v>162.31800000000001</v>
      </c>
      <c r="AI23" s="158">
        <f>AI95</f>
        <v>955.95799999999997</v>
      </c>
      <c r="AJ23" s="159">
        <f>AJ95</f>
        <v>179.35606899999999</v>
      </c>
      <c r="AL23" s="205"/>
      <c r="AM23" s="205"/>
      <c r="AN23" s="205"/>
      <c r="AO23" s="205"/>
      <c r="AP23" s="205"/>
    </row>
    <row r="24" spans="2:42" x14ac:dyDescent="0.3">
      <c r="B24" s="16" t="s">
        <v>1026</v>
      </c>
      <c r="C24" s="174">
        <v>9.3362748676722226E-3</v>
      </c>
      <c r="D24" s="223">
        <v>29.422000000000001</v>
      </c>
      <c r="E24" s="223">
        <v>180.202</v>
      </c>
      <c r="F24" s="224">
        <v>8.9112740000000006</v>
      </c>
      <c r="H24" s="205"/>
      <c r="I24" s="205"/>
      <c r="J24" s="205"/>
      <c r="K24" s="205"/>
      <c r="L24" s="205"/>
      <c r="N24" s="205"/>
      <c r="O24" s="205"/>
      <c r="P24" s="205"/>
      <c r="Q24" s="205"/>
      <c r="R24" s="205"/>
      <c r="T24" s="205"/>
      <c r="U24" s="205"/>
      <c r="V24" s="205"/>
      <c r="W24" s="205"/>
      <c r="X24" s="205"/>
      <c r="Z24" s="205"/>
      <c r="AA24" s="205"/>
      <c r="AB24" s="205"/>
      <c r="AC24" s="205"/>
      <c r="AD24" s="205"/>
      <c r="AF24" s="16" t="s">
        <v>592</v>
      </c>
      <c r="AG24" s="157">
        <f t="shared" si="4"/>
        <v>3.1440729149385003E-3</v>
      </c>
      <c r="AH24" s="158">
        <f t="shared" ref="AH24:AJ25" si="8">AH97</f>
        <v>13.967000000000001</v>
      </c>
      <c r="AI24" s="158">
        <f t="shared" si="8"/>
        <v>118.15</v>
      </c>
      <c r="AJ24" s="159">
        <f t="shared" si="8"/>
        <v>14.031438</v>
      </c>
    </row>
    <row r="25" spans="2:42" x14ac:dyDescent="0.3">
      <c r="B25" s="16" t="s">
        <v>160</v>
      </c>
      <c r="C25" s="174">
        <v>1.2659915101646761E-2</v>
      </c>
      <c r="D25" s="223">
        <v>39.896000000000001</v>
      </c>
      <c r="E25" s="223">
        <v>850.17200000000003</v>
      </c>
      <c r="F25" s="224">
        <v>20.225435000000001</v>
      </c>
      <c r="G25" s="163"/>
      <c r="H25" s="205"/>
      <c r="I25" s="205"/>
      <c r="J25" s="205"/>
      <c r="K25" s="205"/>
      <c r="L25" s="205"/>
      <c r="N25" s="205"/>
      <c r="O25" s="205"/>
      <c r="P25" s="205"/>
      <c r="Q25" s="205"/>
      <c r="R25" s="205"/>
      <c r="T25" s="205"/>
      <c r="U25" s="205"/>
      <c r="V25" s="205"/>
      <c r="W25" s="205"/>
      <c r="X25" s="205"/>
      <c r="Z25" s="205"/>
      <c r="AA25" s="205"/>
      <c r="AB25" s="205"/>
      <c r="AC25" s="205"/>
      <c r="AD25" s="205"/>
      <c r="AF25" s="16" t="s">
        <v>816</v>
      </c>
      <c r="AG25" s="157">
        <f t="shared" si="4"/>
        <v>2.4941882936578065E-4</v>
      </c>
      <c r="AH25" s="158">
        <f t="shared" si="8"/>
        <v>1.1080000000000001</v>
      </c>
      <c r="AI25" s="158">
        <f t="shared" si="8"/>
        <v>14.526</v>
      </c>
      <c r="AJ25" s="159">
        <f t="shared" si="8"/>
        <v>1.054586</v>
      </c>
      <c r="AL25" s="205"/>
      <c r="AM25" s="205"/>
      <c r="AN25" s="205"/>
      <c r="AO25" s="205"/>
      <c r="AP25" s="205"/>
    </row>
    <row r="26" spans="2:42" x14ac:dyDescent="0.3">
      <c r="B26" s="25" t="s">
        <v>1027</v>
      </c>
      <c r="C26" s="61"/>
      <c r="D26" s="136">
        <f>SUM(D6:D25)</f>
        <v>2628.4011602268665</v>
      </c>
      <c r="E26" s="136">
        <f t="shared" ref="E26:F26" si="9">SUM(E6:E25)</f>
        <v>11912.538409583365</v>
      </c>
      <c r="F26" s="137">
        <f t="shared" si="9"/>
        <v>1039.3136619755696</v>
      </c>
      <c r="H26" s="205"/>
      <c r="I26" s="205"/>
      <c r="J26" s="205"/>
      <c r="K26" s="205"/>
      <c r="L26" s="205"/>
      <c r="N26" s="205"/>
      <c r="O26" s="205"/>
      <c r="P26" s="205"/>
      <c r="Q26" s="205"/>
      <c r="R26" s="205"/>
      <c r="T26" s="205"/>
      <c r="U26" s="205"/>
      <c r="V26" s="205"/>
      <c r="W26" s="205"/>
      <c r="X26" s="205"/>
      <c r="Z26" s="205"/>
      <c r="AA26" s="205"/>
      <c r="AB26" s="205"/>
      <c r="AC26" s="205"/>
      <c r="AD26" s="205"/>
      <c r="AF26" s="16" t="s">
        <v>626</v>
      </c>
      <c r="AG26" s="157">
        <f t="shared" si="4"/>
        <v>3.6332309620611007E-2</v>
      </c>
      <c r="AH26" s="158">
        <f>AH106</f>
        <v>161.4</v>
      </c>
      <c r="AI26" s="158">
        <f>AI106</f>
        <v>1090.1949999999999</v>
      </c>
      <c r="AJ26" s="159">
        <f>AJ106</f>
        <v>141.78326799999999</v>
      </c>
      <c r="AL26" s="205"/>
      <c r="AM26" s="205"/>
      <c r="AN26" s="205"/>
      <c r="AO26" s="205"/>
      <c r="AP26" s="205"/>
    </row>
    <row r="27" spans="2:42" x14ac:dyDescent="0.3">
      <c r="B27" s="23" t="s">
        <v>744</v>
      </c>
      <c r="C27" s="145"/>
      <c r="D27" s="138">
        <v>522.96278492395504</v>
      </c>
      <c r="E27" s="136">
        <v>2886.9382142382074</v>
      </c>
      <c r="F27" s="139">
        <v>158.93090211704771</v>
      </c>
      <c r="H27" s="205"/>
      <c r="I27" s="205"/>
      <c r="J27" s="205"/>
      <c r="K27" s="205"/>
      <c r="L27" s="205"/>
      <c r="N27" s="205"/>
      <c r="O27" s="205"/>
      <c r="P27" s="205"/>
      <c r="Q27" s="205"/>
      <c r="R27" s="205"/>
      <c r="T27" s="205"/>
      <c r="U27" s="205"/>
      <c r="V27" s="205"/>
      <c r="W27" s="205"/>
      <c r="X27" s="205"/>
      <c r="Z27" s="205"/>
      <c r="AA27" s="205"/>
      <c r="AB27" s="205"/>
      <c r="AC27" s="205"/>
      <c r="AD27" s="205"/>
      <c r="AF27" s="16" t="s">
        <v>602</v>
      </c>
      <c r="AG27" s="157">
        <f t="shared" si="4"/>
        <v>4.5104739025290125E-3</v>
      </c>
      <c r="AH27" s="158">
        <f>AH108</f>
        <v>20.036999999999999</v>
      </c>
      <c r="AI27" s="158">
        <f>AI108</f>
        <v>97.221000000000004</v>
      </c>
      <c r="AJ27" s="159">
        <f>AJ108</f>
        <v>18.152339000000001</v>
      </c>
      <c r="AL27" s="205"/>
      <c r="AM27" s="205"/>
      <c r="AN27" s="205"/>
      <c r="AO27" s="205"/>
      <c r="AP27" s="205"/>
    </row>
    <row r="28" spans="2:42" x14ac:dyDescent="0.3">
      <c r="B28" s="25" t="s">
        <v>105</v>
      </c>
      <c r="C28" s="62"/>
      <c r="D28" s="136">
        <v>409.15282841063845</v>
      </c>
      <c r="E28" s="136">
        <v>2140.3982860718579</v>
      </c>
      <c r="F28" s="137">
        <v>199.64823706596664</v>
      </c>
      <c r="H28" s="205"/>
      <c r="I28" s="205"/>
      <c r="J28" s="205"/>
      <c r="K28" s="205"/>
      <c r="L28" s="205"/>
      <c r="N28" s="205"/>
      <c r="O28" s="205"/>
      <c r="P28" s="205"/>
      <c r="Q28" s="205"/>
      <c r="R28" s="205"/>
      <c r="T28" s="205"/>
      <c r="U28" s="205"/>
      <c r="V28" s="205"/>
      <c r="W28" s="205"/>
      <c r="X28" s="205"/>
      <c r="Z28" s="205"/>
      <c r="AA28" s="205"/>
      <c r="AB28" s="205"/>
      <c r="AC28" s="205"/>
      <c r="AD28" s="205"/>
      <c r="AF28" s="16" t="s">
        <v>571</v>
      </c>
      <c r="AG28" s="157">
        <f t="shared" si="4"/>
        <v>8.8392862569549712E-3</v>
      </c>
      <c r="AH28" s="158">
        <f t="shared" ref="AH28:AJ29" si="10">AH110</f>
        <v>39.267000000000003</v>
      </c>
      <c r="AI28" s="158">
        <f t="shared" si="10"/>
        <v>200.547</v>
      </c>
      <c r="AJ28" s="159">
        <f t="shared" si="10"/>
        <v>20.71444</v>
      </c>
      <c r="AL28" s="205"/>
      <c r="AM28" s="205"/>
      <c r="AN28" s="205"/>
      <c r="AO28" s="205"/>
      <c r="AP28" s="205"/>
    </row>
    <row r="29" spans="2:42" ht="17.25" thickBot="1" x14ac:dyDescent="0.35">
      <c r="B29" s="26" t="s">
        <v>340</v>
      </c>
      <c r="C29" s="63"/>
      <c r="D29" s="225">
        <v>3560.5167735614609</v>
      </c>
      <c r="E29" s="225">
        <v>16939.874909893428</v>
      </c>
      <c r="F29" s="226">
        <v>1397.8928011585845</v>
      </c>
      <c r="H29" s="205"/>
      <c r="I29" s="205"/>
      <c r="J29" s="205"/>
      <c r="K29" s="205"/>
      <c r="L29" s="205"/>
      <c r="N29" s="205"/>
      <c r="O29" s="205"/>
      <c r="P29" s="205"/>
      <c r="Q29" s="205"/>
      <c r="R29" s="205"/>
      <c r="T29" s="205"/>
      <c r="U29" s="205"/>
      <c r="V29" s="205"/>
      <c r="W29" s="205"/>
      <c r="X29" s="205"/>
      <c r="Z29" s="205"/>
      <c r="AA29" s="205"/>
      <c r="AB29" s="205"/>
      <c r="AC29" s="205"/>
      <c r="AD29" s="205"/>
      <c r="AF29" s="16" t="s">
        <v>777</v>
      </c>
      <c r="AG29" s="157">
        <f t="shared" si="4"/>
        <v>1.3686520600577133E-3</v>
      </c>
      <c r="AH29" s="158">
        <f t="shared" si="10"/>
        <v>6.08</v>
      </c>
      <c r="AI29" s="158">
        <f t="shared" si="10"/>
        <v>36.478999999999999</v>
      </c>
      <c r="AJ29" s="159">
        <f t="shared" si="10"/>
        <v>3.8813390000000001</v>
      </c>
      <c r="AL29" s="205"/>
      <c r="AM29" s="205"/>
      <c r="AN29" s="205"/>
      <c r="AO29" s="205"/>
      <c r="AP29" s="205"/>
    </row>
    <row r="30" spans="2:42" x14ac:dyDescent="0.3">
      <c r="B30" s="213"/>
      <c r="C30" s="214"/>
      <c r="D30" s="214"/>
      <c r="E30" s="214"/>
      <c r="F30" s="214"/>
      <c r="H30" s="205"/>
      <c r="I30" s="205"/>
      <c r="J30" s="205"/>
      <c r="K30" s="205"/>
      <c r="L30" s="205"/>
      <c r="N30" s="205"/>
      <c r="O30" s="205"/>
      <c r="P30" s="205"/>
      <c r="Q30" s="205"/>
      <c r="R30" s="205"/>
      <c r="T30" s="205"/>
      <c r="U30" s="205"/>
      <c r="V30" s="205"/>
      <c r="W30" s="205"/>
      <c r="X30" s="205"/>
      <c r="Z30" s="205"/>
      <c r="AA30" s="205"/>
      <c r="AB30" s="205"/>
      <c r="AC30" s="205"/>
      <c r="AD30" s="205"/>
      <c r="AF30" s="16" t="s">
        <v>785</v>
      </c>
      <c r="AG30" s="157">
        <f t="shared" si="4"/>
        <v>1.3722312652805616E-2</v>
      </c>
      <c r="AH30" s="158">
        <f t="shared" ref="AH30:AJ31" si="11">AH119</f>
        <v>60.959000000000003</v>
      </c>
      <c r="AI30" s="158">
        <f t="shared" si="11"/>
        <v>466.80900000000003</v>
      </c>
      <c r="AJ30" s="159">
        <f t="shared" si="11"/>
        <v>80.214079999999996</v>
      </c>
      <c r="AL30" s="205"/>
      <c r="AM30" s="205"/>
      <c r="AN30" s="205"/>
      <c r="AO30" s="205"/>
      <c r="AP30" s="205"/>
    </row>
    <row r="31" spans="2:42" ht="16.5" customHeight="1" thickBot="1" x14ac:dyDescent="0.35">
      <c r="B31" s="205"/>
      <c r="C31" s="205"/>
      <c r="D31" s="207"/>
      <c r="E31" s="207"/>
      <c r="F31" s="207"/>
      <c r="H31" s="205"/>
      <c r="I31" s="205"/>
      <c r="J31" s="205"/>
      <c r="K31" s="205"/>
      <c r="L31" s="205"/>
      <c r="N31" s="205"/>
      <c r="O31" s="205"/>
      <c r="P31" s="205"/>
      <c r="Q31" s="205"/>
      <c r="R31" s="205"/>
      <c r="T31" s="205"/>
      <c r="U31" s="205"/>
      <c r="V31" s="205"/>
      <c r="W31" s="205"/>
      <c r="X31" s="205"/>
      <c r="Z31" s="205"/>
      <c r="AA31" s="205"/>
      <c r="AB31" s="205"/>
      <c r="AC31" s="205"/>
      <c r="AD31" s="205"/>
      <c r="AF31" s="16" t="s">
        <v>786</v>
      </c>
      <c r="AG31" s="157">
        <f t="shared" si="4"/>
        <v>1.0623261187211118E-2</v>
      </c>
      <c r="AH31" s="158">
        <f t="shared" si="11"/>
        <v>47.192</v>
      </c>
      <c r="AI31" s="158">
        <f t="shared" si="11"/>
        <v>234.04599999999999</v>
      </c>
      <c r="AJ31" s="159">
        <f t="shared" si="11"/>
        <v>30.351139</v>
      </c>
      <c r="AL31" s="205"/>
      <c r="AM31" s="205"/>
      <c r="AN31" s="205"/>
      <c r="AO31" s="205"/>
      <c r="AP31" s="205"/>
    </row>
    <row r="32" spans="2:42" ht="60.75" x14ac:dyDescent="0.3">
      <c r="B32" s="150" t="s">
        <v>1028</v>
      </c>
      <c r="C32" s="132" t="s">
        <v>157</v>
      </c>
      <c r="D32" s="37" t="s">
        <v>87</v>
      </c>
      <c r="E32" s="37" t="s">
        <v>88</v>
      </c>
      <c r="F32" s="38" t="s">
        <v>338</v>
      </c>
      <c r="H32" s="205"/>
      <c r="I32" s="205"/>
      <c r="J32" s="205"/>
      <c r="K32" s="205"/>
      <c r="L32" s="205"/>
      <c r="N32" s="150" t="s">
        <v>749</v>
      </c>
      <c r="O32" s="143" t="s">
        <v>116</v>
      </c>
      <c r="P32" s="8" t="s">
        <v>87</v>
      </c>
      <c r="Q32" s="8" t="s">
        <v>88</v>
      </c>
      <c r="R32" s="9" t="s">
        <v>89</v>
      </c>
      <c r="T32" s="150" t="s">
        <v>825</v>
      </c>
      <c r="U32" s="36" t="s">
        <v>191</v>
      </c>
      <c r="V32" s="37" t="s">
        <v>87</v>
      </c>
      <c r="W32" s="37" t="s">
        <v>88</v>
      </c>
      <c r="X32" s="38" t="s">
        <v>338</v>
      </c>
      <c r="Z32" s="148" t="s">
        <v>838</v>
      </c>
      <c r="AA32" s="36" t="s">
        <v>313</v>
      </c>
      <c r="AB32" s="37" t="s">
        <v>87</v>
      </c>
      <c r="AC32" s="37" t="s">
        <v>88</v>
      </c>
      <c r="AD32" s="38" t="s">
        <v>338</v>
      </c>
      <c r="AF32" s="16" t="s">
        <v>641</v>
      </c>
      <c r="AG32" s="157">
        <f t="shared" si="4"/>
        <v>4.051930440960335E-4</v>
      </c>
      <c r="AH32" s="158">
        <f>AH122</f>
        <v>1.8</v>
      </c>
      <c r="AI32" s="158">
        <f>AI122</f>
        <v>12.768000000000001</v>
      </c>
      <c r="AJ32" s="159">
        <f>AJ122</f>
        <v>2.1373479999999998</v>
      </c>
      <c r="AL32" s="150" t="s">
        <v>738</v>
      </c>
      <c r="AM32" s="144" t="s">
        <v>135</v>
      </c>
      <c r="AN32" s="8" t="s">
        <v>87</v>
      </c>
      <c r="AO32" s="8" t="s">
        <v>88</v>
      </c>
      <c r="AP32" s="9" t="s">
        <v>89</v>
      </c>
    </row>
    <row r="33" spans="2:42" x14ac:dyDescent="0.3">
      <c r="B33" s="5" t="s">
        <v>1029</v>
      </c>
      <c r="C33" s="169">
        <v>9.223476200086414E-2</v>
      </c>
      <c r="D33" s="75">
        <v>290.6653034590903</v>
      </c>
      <c r="E33" s="75">
        <v>1524.4623523146968</v>
      </c>
      <c r="F33" s="76">
        <v>109.81713561147133</v>
      </c>
      <c r="H33" s="205"/>
      <c r="I33" s="205"/>
      <c r="J33" s="205"/>
      <c r="K33" s="205"/>
      <c r="L33" s="205"/>
      <c r="N33" s="5" t="s">
        <v>123</v>
      </c>
      <c r="O33" s="168">
        <f t="shared" ref="O33:O48" si="12">P33/$P$49</f>
        <v>0.7290112121430673</v>
      </c>
      <c r="P33" s="75">
        <v>131.405</v>
      </c>
      <c r="Q33" s="75">
        <v>1084.203</v>
      </c>
      <c r="R33" s="76">
        <v>127.803838</v>
      </c>
      <c r="T33" s="5" t="s">
        <v>827</v>
      </c>
      <c r="U33" s="169">
        <f t="shared" ref="U33:U65" si="13">V33/$V$66</f>
        <v>9.9111008526204612E-3</v>
      </c>
      <c r="V33" s="75">
        <v>18.420999999999999</v>
      </c>
      <c r="W33" s="75">
        <v>75.546000000000006</v>
      </c>
      <c r="X33" s="76">
        <v>6.0586970000000004</v>
      </c>
      <c r="Z33" s="149" t="s">
        <v>936</v>
      </c>
      <c r="AA33" s="220">
        <f t="shared" ref="AA33:AA70" si="14">AB33/$AB$71</f>
        <v>5.2081863706905714E-2</v>
      </c>
      <c r="AB33" s="221">
        <v>35.808</v>
      </c>
      <c r="AC33" s="221">
        <v>859.99899999999991</v>
      </c>
      <c r="AD33" s="222">
        <v>34.910582999999995</v>
      </c>
      <c r="AF33" s="16" t="s">
        <v>789</v>
      </c>
      <c r="AG33" s="157">
        <f t="shared" si="4"/>
        <v>0.11047048089886226</v>
      </c>
      <c r="AH33" s="158">
        <f t="shared" ref="AH33:AJ34" si="15">AH124</f>
        <v>490.74599999999998</v>
      </c>
      <c r="AI33" s="158">
        <f t="shared" si="15"/>
        <v>2651.096</v>
      </c>
      <c r="AJ33" s="159">
        <f t="shared" si="15"/>
        <v>470.22499299999998</v>
      </c>
      <c r="AL33" s="5" t="s">
        <v>140</v>
      </c>
      <c r="AM33" s="168">
        <f>AN33/AN47</f>
        <v>0.53369408238614047</v>
      </c>
      <c r="AN33" s="170">
        <v>176.64099999999999</v>
      </c>
      <c r="AO33" s="170">
        <v>673.97899999999993</v>
      </c>
      <c r="AP33" s="171">
        <v>82.148426999999998</v>
      </c>
    </row>
    <row r="34" spans="2:42" x14ac:dyDescent="0.3">
      <c r="B34" s="165" t="s">
        <v>1026</v>
      </c>
      <c r="C34" s="174">
        <v>9.3363372974802645E-3</v>
      </c>
      <c r="D34" s="223">
        <v>29.422196739046164</v>
      </c>
      <c r="E34" s="223">
        <v>180.2020371728355</v>
      </c>
      <c r="F34" s="224">
        <v>8.9112740977001756</v>
      </c>
      <c r="H34" s="205"/>
      <c r="I34" s="205"/>
      <c r="J34" s="205"/>
      <c r="K34" s="205"/>
      <c r="L34" s="205"/>
      <c r="N34" s="166" t="s">
        <v>119</v>
      </c>
      <c r="O34" s="151">
        <f t="shared" si="12"/>
        <v>0.69438727108310083</v>
      </c>
      <c r="P34" s="56">
        <v>125.164</v>
      </c>
      <c r="Q34" s="56">
        <v>1045.521</v>
      </c>
      <c r="R34" s="162">
        <v>124.018764</v>
      </c>
      <c r="T34" s="5" t="s">
        <v>162</v>
      </c>
      <c r="U34" s="169">
        <f t="shared" si="13"/>
        <v>0</v>
      </c>
      <c r="V34" s="75">
        <v>0</v>
      </c>
      <c r="W34" s="75">
        <v>0</v>
      </c>
      <c r="X34" s="76">
        <v>0</v>
      </c>
      <c r="Z34" s="165" t="s">
        <v>273</v>
      </c>
      <c r="AA34" s="175">
        <f t="shared" si="14"/>
        <v>5.0742291642728428E-2</v>
      </c>
      <c r="AB34" s="176">
        <v>34.887</v>
      </c>
      <c r="AC34" s="176">
        <v>853.55</v>
      </c>
      <c r="AD34" s="177">
        <v>33.514896999999998</v>
      </c>
      <c r="AF34" s="16" t="s">
        <v>790</v>
      </c>
      <c r="AG34" s="157">
        <f t="shared" si="4"/>
        <v>2.5401101719886902E-3</v>
      </c>
      <c r="AH34" s="158">
        <f t="shared" si="15"/>
        <v>11.284000000000001</v>
      </c>
      <c r="AI34" s="158">
        <f t="shared" si="15"/>
        <v>83.9</v>
      </c>
      <c r="AJ34" s="159">
        <f t="shared" si="15"/>
        <v>14.034098</v>
      </c>
      <c r="AL34" s="166" t="s">
        <v>140</v>
      </c>
      <c r="AM34" s="151">
        <f>AN34/AN47</f>
        <v>0.51977774957852185</v>
      </c>
      <c r="AN34" s="55">
        <v>172.035</v>
      </c>
      <c r="AO34" s="55">
        <v>651.74699999999996</v>
      </c>
      <c r="AP34" s="172">
        <v>80.132058999999998</v>
      </c>
    </row>
    <row r="35" spans="2:42" x14ac:dyDescent="0.3">
      <c r="B35" s="165" t="s">
        <v>1016</v>
      </c>
      <c r="C35" s="174">
        <v>9.1537261019032975E-3</v>
      </c>
      <c r="D35" s="223">
        <v>28.846722401324026</v>
      </c>
      <c r="E35" s="223">
        <v>198.18852597693859</v>
      </c>
      <c r="F35" s="224">
        <v>15.191563155378757</v>
      </c>
      <c r="H35" s="205"/>
      <c r="I35" s="205"/>
      <c r="J35" s="205"/>
      <c r="K35" s="205"/>
      <c r="L35" s="205"/>
      <c r="N35" s="5" t="s">
        <v>196</v>
      </c>
      <c r="O35" s="168">
        <f t="shared" si="12"/>
        <v>1.3708661810475396E-2</v>
      </c>
      <c r="P35" s="75">
        <v>2.4710000000000001</v>
      </c>
      <c r="Q35" s="75">
        <v>9.0510000000000002</v>
      </c>
      <c r="R35" s="76">
        <v>0.33628399999999997</v>
      </c>
      <c r="T35" s="5" t="s">
        <v>164</v>
      </c>
      <c r="U35" s="169">
        <f t="shared" si="13"/>
        <v>7.916075503208558E-3</v>
      </c>
      <c r="V35" s="75">
        <v>14.712999999999999</v>
      </c>
      <c r="W35" s="75">
        <v>291.20600000000002</v>
      </c>
      <c r="X35" s="76">
        <v>10.453167000000001</v>
      </c>
      <c r="Z35" s="149" t="s">
        <v>839</v>
      </c>
      <c r="AA35" s="220">
        <f t="shared" si="14"/>
        <v>0</v>
      </c>
      <c r="AB35" s="221">
        <v>0</v>
      </c>
      <c r="AC35" s="221">
        <v>0</v>
      </c>
      <c r="AD35" s="222">
        <v>0</v>
      </c>
      <c r="AF35" s="16" t="s">
        <v>622</v>
      </c>
      <c r="AG35" s="157">
        <f t="shared" si="4"/>
        <v>6.2086829717848332E-3</v>
      </c>
      <c r="AH35" s="158">
        <f t="shared" ref="AH35:AJ38" si="16">AH127</f>
        <v>27.581</v>
      </c>
      <c r="AI35" s="158">
        <f t="shared" si="16"/>
        <v>314.928</v>
      </c>
      <c r="AJ35" s="159">
        <f t="shared" si="16"/>
        <v>32.191704999999999</v>
      </c>
      <c r="AL35" s="5" t="s">
        <v>740</v>
      </c>
      <c r="AM35" s="168">
        <f>AN35/AN47</f>
        <v>4.8495670407096549E-2</v>
      </c>
      <c r="AN35" s="170">
        <v>16.050999999999998</v>
      </c>
      <c r="AO35" s="170">
        <v>50.295999999999999</v>
      </c>
      <c r="AP35" s="171">
        <v>5.6034790000000001</v>
      </c>
    </row>
    <row r="36" spans="2:42" x14ac:dyDescent="0.3">
      <c r="B36" s="165" t="s">
        <v>942</v>
      </c>
      <c r="C36" s="174">
        <v>5.1966368157671916E-2</v>
      </c>
      <c r="D36" s="223">
        <v>163.76493897252101</v>
      </c>
      <c r="E36" s="223">
        <v>822.14140979239255</v>
      </c>
      <c r="F36" s="224">
        <v>64.399573247955942</v>
      </c>
      <c r="H36" s="205"/>
      <c r="I36" s="205"/>
      <c r="J36" s="205"/>
      <c r="K36" s="205"/>
      <c r="L36" s="205"/>
      <c r="N36" s="165" t="s">
        <v>747</v>
      </c>
      <c r="O36" s="151">
        <f t="shared" si="12"/>
        <v>9.1483542393662187E-3</v>
      </c>
      <c r="P36" s="56">
        <v>1.649</v>
      </c>
      <c r="Q36" s="56">
        <v>3.2970000000000002</v>
      </c>
      <c r="R36" s="162">
        <v>3.6267000000000001E-2</v>
      </c>
      <c r="T36" s="5" t="s">
        <v>165</v>
      </c>
      <c r="U36" s="169">
        <f t="shared" si="13"/>
        <v>6.8796092591127941E-2</v>
      </c>
      <c r="V36" s="75">
        <v>127.866</v>
      </c>
      <c r="W36" s="75">
        <v>786.28899999999999</v>
      </c>
      <c r="X36" s="76">
        <v>82.703897000000012</v>
      </c>
      <c r="Z36" s="149" t="s">
        <v>840</v>
      </c>
      <c r="AA36" s="220">
        <f t="shared" si="14"/>
        <v>7.9676175543573913E-3</v>
      </c>
      <c r="AB36" s="221">
        <v>5.4779999999999998</v>
      </c>
      <c r="AC36" s="221">
        <v>207.44200000000001</v>
      </c>
      <c r="AD36" s="222">
        <v>2.6814529999999999</v>
      </c>
      <c r="AF36" s="16" t="s">
        <v>552</v>
      </c>
      <c r="AG36" s="157">
        <f t="shared" si="4"/>
        <v>3.1472244163925803E-3</v>
      </c>
      <c r="AH36" s="158">
        <f t="shared" si="16"/>
        <v>13.981</v>
      </c>
      <c r="AI36" s="158">
        <f t="shared" si="16"/>
        <v>83.137</v>
      </c>
      <c r="AJ36" s="159">
        <f t="shared" si="16"/>
        <v>10.762625999999999</v>
      </c>
      <c r="AL36" s="5" t="s">
        <v>141</v>
      </c>
      <c r="AM36" s="168">
        <f>AN36/AN47</f>
        <v>1.580467583948178E-2</v>
      </c>
      <c r="AN36" s="170">
        <v>5.2309999999999999</v>
      </c>
      <c r="AO36" s="170">
        <v>9.5609999999999999</v>
      </c>
      <c r="AP36" s="171">
        <v>1.2399340000000001</v>
      </c>
    </row>
    <row r="37" spans="2:42" x14ac:dyDescent="0.3">
      <c r="B37" s="5" t="s">
        <v>1030</v>
      </c>
      <c r="C37" s="169">
        <v>8.9473284368287651E-3</v>
      </c>
      <c r="D37" s="75">
        <v>28.196288241244833</v>
      </c>
      <c r="E37" s="75">
        <v>127.87700356385031</v>
      </c>
      <c r="F37" s="76">
        <v>10.06422296082461</v>
      </c>
      <c r="H37" s="205"/>
      <c r="I37" s="205"/>
      <c r="J37" s="205"/>
      <c r="K37" s="205"/>
      <c r="L37" s="205"/>
      <c r="N37" s="5" t="s">
        <v>751</v>
      </c>
      <c r="O37" s="168">
        <f t="shared" si="12"/>
        <v>0.14649017203788053</v>
      </c>
      <c r="P37" s="227">
        <v>26.405000000000001</v>
      </c>
      <c r="Q37" s="227">
        <v>220.69199999999998</v>
      </c>
      <c r="R37" s="228">
        <v>23.523739000000003</v>
      </c>
      <c r="T37" s="166" t="s">
        <v>176</v>
      </c>
      <c r="U37" s="58">
        <f t="shared" si="13"/>
        <v>5.9705491646234871E-2</v>
      </c>
      <c r="V37" s="56">
        <v>110.97</v>
      </c>
      <c r="W37" s="56">
        <v>562.21199999999999</v>
      </c>
      <c r="X37" s="162">
        <v>66.524134000000004</v>
      </c>
      <c r="Z37" s="149" t="s">
        <v>76</v>
      </c>
      <c r="AA37" s="220">
        <f t="shared" si="14"/>
        <v>2.2777088517932963E-3</v>
      </c>
      <c r="AB37" s="221">
        <v>1.5660000000000001</v>
      </c>
      <c r="AC37" s="221">
        <v>30.195</v>
      </c>
      <c r="AD37" s="222">
        <v>1.5145169999999999</v>
      </c>
      <c r="AF37" s="16" t="s">
        <v>792</v>
      </c>
      <c r="AG37" s="157">
        <f t="shared" si="4"/>
        <v>1.1890164771751384E-3</v>
      </c>
      <c r="AH37" s="158">
        <f t="shared" si="16"/>
        <v>5.282</v>
      </c>
      <c r="AI37" s="158">
        <f t="shared" si="16"/>
        <v>31.715</v>
      </c>
      <c r="AJ37" s="159">
        <f t="shared" si="16"/>
        <v>4.2095479999999998</v>
      </c>
      <c r="AL37" s="5" t="s">
        <v>739</v>
      </c>
      <c r="AM37" s="168">
        <f>AN37/AN47</f>
        <v>7.1300811534301387E-2</v>
      </c>
      <c r="AN37" s="170">
        <v>23.599</v>
      </c>
      <c r="AO37" s="170">
        <v>94.605999999999995</v>
      </c>
      <c r="AP37" s="171">
        <v>8.2729389999999992</v>
      </c>
    </row>
    <row r="38" spans="2:42" x14ac:dyDescent="0.3">
      <c r="B38" s="5" t="s">
        <v>1031</v>
      </c>
      <c r="C38" s="169">
        <v>2.2967664770933937E-2</v>
      </c>
      <c r="D38" s="75">
        <v>72.379470663431917</v>
      </c>
      <c r="E38" s="75">
        <v>354.74576000801221</v>
      </c>
      <c r="F38" s="76">
        <v>33.896665745453753</v>
      </c>
      <c r="H38" s="205"/>
      <c r="I38" s="205"/>
      <c r="J38" s="205"/>
      <c r="K38" s="205"/>
      <c r="L38" s="205"/>
      <c r="N38" s="166" t="s">
        <v>122</v>
      </c>
      <c r="O38" s="151">
        <f t="shared" si="12"/>
        <v>0.14120310012149728</v>
      </c>
      <c r="P38" s="56">
        <v>25.452000000000002</v>
      </c>
      <c r="Q38" s="56">
        <v>216.87799999999999</v>
      </c>
      <c r="R38" s="162">
        <v>23.272048000000002</v>
      </c>
      <c r="T38" s="5" t="s">
        <v>167</v>
      </c>
      <c r="U38" s="169">
        <f t="shared" si="13"/>
        <v>6.7261085222769759E-2</v>
      </c>
      <c r="V38" s="75">
        <v>125.01299999999999</v>
      </c>
      <c r="W38" s="75">
        <v>700.01300000000003</v>
      </c>
      <c r="X38" s="76">
        <v>55.374671999999997</v>
      </c>
      <c r="Z38" s="149" t="s">
        <v>937</v>
      </c>
      <c r="AA38" s="220">
        <f t="shared" si="14"/>
        <v>1.96645106489434E-3</v>
      </c>
      <c r="AB38" s="221">
        <v>1.3520000000000001</v>
      </c>
      <c r="AC38" s="221">
        <v>13.898</v>
      </c>
      <c r="AD38" s="222">
        <v>1.173449</v>
      </c>
      <c r="AF38" s="16" t="s">
        <v>793</v>
      </c>
      <c r="AG38" s="157">
        <f t="shared" ref="AG38:AG55" si="17">AH38/$AH$166</f>
        <v>1.1986960887840992E-3</v>
      </c>
      <c r="AH38" s="158">
        <f t="shared" si="16"/>
        <v>5.3250000000000002</v>
      </c>
      <c r="AI38" s="158">
        <f t="shared" si="16"/>
        <v>18.652999999999999</v>
      </c>
      <c r="AJ38" s="159">
        <f t="shared" si="16"/>
        <v>2.457074</v>
      </c>
      <c r="AL38" s="166" t="s">
        <v>136</v>
      </c>
      <c r="AM38" s="174">
        <f>AN38/AN47</f>
        <v>4.7767525334010123E-2</v>
      </c>
      <c r="AN38" s="230">
        <v>15.81</v>
      </c>
      <c r="AO38" s="230">
        <v>68.105999999999995</v>
      </c>
      <c r="AP38" s="231">
        <v>7.5329449999999998</v>
      </c>
    </row>
    <row r="39" spans="2:42" x14ac:dyDescent="0.3">
      <c r="B39" s="165" t="s">
        <v>1024</v>
      </c>
      <c r="C39" s="174">
        <v>2.5655952045774244E-3</v>
      </c>
      <c r="D39" s="223">
        <v>8.0851242255571414</v>
      </c>
      <c r="E39" s="223">
        <v>25.911958834265537</v>
      </c>
      <c r="F39" s="224">
        <v>2.0007759335846305</v>
      </c>
      <c r="H39" s="205"/>
      <c r="I39" s="205"/>
      <c r="J39" s="205"/>
      <c r="K39" s="205"/>
      <c r="L39" s="205"/>
      <c r="N39" s="5" t="s">
        <v>752</v>
      </c>
      <c r="O39" s="168">
        <f t="shared" si="12"/>
        <v>1.1805759746131786E-2</v>
      </c>
      <c r="P39" s="75">
        <v>2.1280000000000001</v>
      </c>
      <c r="Q39" s="75">
        <v>26.103999999999999</v>
      </c>
      <c r="R39" s="76">
        <v>2.2511299999999999</v>
      </c>
      <c r="T39" s="166" t="s">
        <v>163</v>
      </c>
      <c r="U39" s="58">
        <f t="shared" si="13"/>
        <v>5.5656795380235796E-2</v>
      </c>
      <c r="V39" s="56">
        <v>103.44499999999999</v>
      </c>
      <c r="W39" s="56">
        <v>492.81</v>
      </c>
      <c r="X39" s="162">
        <v>46.847127999999998</v>
      </c>
      <c r="Z39" s="149" t="s">
        <v>841</v>
      </c>
      <c r="AA39" s="220">
        <f t="shared" si="14"/>
        <v>0.24017174448353751</v>
      </c>
      <c r="AB39" s="221">
        <v>165.12599999999998</v>
      </c>
      <c r="AC39" s="221">
        <v>2599.6890000000003</v>
      </c>
      <c r="AD39" s="222">
        <v>140.985015</v>
      </c>
      <c r="AF39" s="16" t="s">
        <v>612</v>
      </c>
      <c r="AG39" s="157">
        <f t="shared" si="17"/>
        <v>7.6766073276460746E-3</v>
      </c>
      <c r="AH39" s="158">
        <f t="shared" ref="AH39:AJ42" si="18">AH133</f>
        <v>34.101999999999997</v>
      </c>
      <c r="AI39" s="158">
        <f t="shared" si="18"/>
        <v>188.822</v>
      </c>
      <c r="AJ39" s="159">
        <f t="shared" si="18"/>
        <v>34.363639999999997</v>
      </c>
      <c r="AL39" s="5" t="s">
        <v>741</v>
      </c>
      <c r="AM39" s="168">
        <f>AN39/AN47</f>
        <v>2.6880940727178247E-2</v>
      </c>
      <c r="AN39" s="170">
        <v>8.8970000000000002</v>
      </c>
      <c r="AO39" s="170">
        <v>37.844000000000001</v>
      </c>
      <c r="AP39" s="171">
        <v>4.9025939999999997</v>
      </c>
    </row>
    <row r="40" spans="2:42" x14ac:dyDescent="0.3">
      <c r="B40" s="165" t="s">
        <v>158</v>
      </c>
      <c r="C40" s="174">
        <v>1.2741345619833915E-2</v>
      </c>
      <c r="D40" s="223">
        <v>40.152617199049942</v>
      </c>
      <c r="E40" s="223">
        <v>174.94296440852946</v>
      </c>
      <c r="F40" s="224">
        <v>14.986729948703095</v>
      </c>
      <c r="H40" s="205"/>
      <c r="I40" s="205"/>
      <c r="J40" s="205"/>
      <c r="K40" s="205"/>
      <c r="L40" s="205"/>
      <c r="N40" s="5" t="s">
        <v>124</v>
      </c>
      <c r="O40" s="168">
        <f t="shared" si="12"/>
        <v>6.3256237135993709E-2</v>
      </c>
      <c r="P40" s="75">
        <v>11.402000000000001</v>
      </c>
      <c r="Q40" s="75">
        <v>88.49799999999999</v>
      </c>
      <c r="R40" s="76">
        <v>6.3799840000000003</v>
      </c>
      <c r="T40" s="5" t="s">
        <v>169</v>
      </c>
      <c r="U40" s="169">
        <f t="shared" si="13"/>
        <v>8.23781907358297E-3</v>
      </c>
      <c r="V40" s="75">
        <v>15.311</v>
      </c>
      <c r="W40" s="75">
        <v>77.948999999999998</v>
      </c>
      <c r="X40" s="76">
        <v>7.9413390000000001</v>
      </c>
      <c r="Z40" s="165" t="s">
        <v>834</v>
      </c>
      <c r="AA40" s="175">
        <f t="shared" si="14"/>
        <v>0.23487745315497585</v>
      </c>
      <c r="AB40" s="176">
        <v>161.48599999999999</v>
      </c>
      <c r="AC40" s="176">
        <v>2467.11</v>
      </c>
      <c r="AD40" s="177">
        <v>139.80494300000001</v>
      </c>
      <c r="AF40" s="16" t="s">
        <v>796</v>
      </c>
      <c r="AG40" s="157">
        <f t="shared" si="17"/>
        <v>4.2792887601475543E-3</v>
      </c>
      <c r="AH40" s="158">
        <f t="shared" si="18"/>
        <v>19.010000000000002</v>
      </c>
      <c r="AI40" s="158">
        <f t="shared" si="18"/>
        <v>116.697</v>
      </c>
      <c r="AJ40" s="159">
        <f t="shared" si="18"/>
        <v>23.659648000000001</v>
      </c>
      <c r="AL40" s="5" t="s">
        <v>742</v>
      </c>
      <c r="AM40" s="168">
        <f>AN40/AN47</f>
        <v>7.9691097293475718E-2</v>
      </c>
      <c r="AN40" s="170">
        <v>26.376000000000001</v>
      </c>
      <c r="AO40" s="170">
        <v>131.655</v>
      </c>
      <c r="AP40" s="171">
        <v>16.312207999999998</v>
      </c>
    </row>
    <row r="41" spans="2:42" x14ac:dyDescent="0.3">
      <c r="B41" s="5" t="s">
        <v>1032</v>
      </c>
      <c r="C41" s="169">
        <v>1.9523844496555254E-2</v>
      </c>
      <c r="D41" s="75">
        <v>61.526739617175522</v>
      </c>
      <c r="E41" s="75">
        <v>931.25184216381933</v>
      </c>
      <c r="F41" s="76">
        <v>26.298090320587615</v>
      </c>
      <c r="H41" s="205"/>
      <c r="I41" s="205"/>
      <c r="J41" s="205"/>
      <c r="K41" s="205"/>
      <c r="L41" s="205"/>
      <c r="N41" s="166" t="s">
        <v>745</v>
      </c>
      <c r="O41" s="151">
        <f t="shared" si="12"/>
        <v>2.8282783451964208E-2</v>
      </c>
      <c r="P41" s="56">
        <v>5.0979999999999999</v>
      </c>
      <c r="Q41" s="56">
        <v>32.110999999999997</v>
      </c>
      <c r="R41" s="162">
        <v>3.2305890000000002</v>
      </c>
      <c r="T41" s="5" t="s">
        <v>171</v>
      </c>
      <c r="U41" s="169">
        <f t="shared" si="13"/>
        <v>0.17131123417713007</v>
      </c>
      <c r="V41" s="227">
        <v>318.40300000000002</v>
      </c>
      <c r="W41" s="227">
        <v>1551.009</v>
      </c>
      <c r="X41" s="228">
        <v>140.11208500000001</v>
      </c>
      <c r="Z41" s="149" t="s">
        <v>81</v>
      </c>
      <c r="AA41" s="220">
        <f t="shared" si="14"/>
        <v>2.8158648384877527E-3</v>
      </c>
      <c r="AB41" s="221">
        <v>1.9359999999999999</v>
      </c>
      <c r="AC41" s="221">
        <v>14.526999999999999</v>
      </c>
      <c r="AD41" s="222">
        <v>0.64078299999999999</v>
      </c>
      <c r="AF41" s="16" t="s">
        <v>797</v>
      </c>
      <c r="AG41" s="157">
        <f t="shared" si="17"/>
        <v>5.2152846920093913E-3</v>
      </c>
      <c r="AH41" s="158">
        <f t="shared" si="18"/>
        <v>23.167999999999999</v>
      </c>
      <c r="AI41" s="158">
        <f t="shared" si="18"/>
        <v>150.25899999999999</v>
      </c>
      <c r="AJ41" s="159">
        <f t="shared" si="18"/>
        <v>15.186334</v>
      </c>
      <c r="AL41" s="166" t="s">
        <v>138</v>
      </c>
      <c r="AM41" s="173">
        <f>AN41/AN47</f>
        <v>5.9426910549945929E-2</v>
      </c>
      <c r="AN41" s="230">
        <v>19.669</v>
      </c>
      <c r="AO41" s="230">
        <v>108.31</v>
      </c>
      <c r="AP41" s="231">
        <v>6.4448840000000001</v>
      </c>
    </row>
    <row r="42" spans="2:42" x14ac:dyDescent="0.3">
      <c r="B42" s="165" t="s">
        <v>160</v>
      </c>
      <c r="C42" s="174">
        <v>1.2659891365300217E-2</v>
      </c>
      <c r="D42" s="223">
        <v>39.895925198133313</v>
      </c>
      <c r="E42" s="223">
        <v>850.17228304899447</v>
      </c>
      <c r="F42" s="224">
        <v>20.225434744028561</v>
      </c>
      <c r="H42" s="205"/>
      <c r="I42" s="205"/>
      <c r="J42" s="205"/>
      <c r="K42" s="205"/>
      <c r="L42" s="205"/>
      <c r="N42" s="167" t="s">
        <v>121</v>
      </c>
      <c r="O42" s="151">
        <f t="shared" si="12"/>
        <v>1.1678159899251601E-2</v>
      </c>
      <c r="P42" s="56">
        <v>2.105</v>
      </c>
      <c r="Q42" s="56">
        <v>21.045999999999999</v>
      </c>
      <c r="R42" s="162">
        <v>0.557728</v>
      </c>
      <c r="T42" s="166" t="s">
        <v>180</v>
      </c>
      <c r="U42" s="58">
        <f t="shared" si="13"/>
        <v>0.16533530468524277</v>
      </c>
      <c r="V42" s="56">
        <v>307.29599999999999</v>
      </c>
      <c r="W42" s="56">
        <v>1447.7260000000001</v>
      </c>
      <c r="X42" s="162">
        <v>130.43284</v>
      </c>
      <c r="Z42" s="149" t="s">
        <v>82</v>
      </c>
      <c r="AA42" s="220">
        <f t="shared" si="14"/>
        <v>3.6424433445376443E-2</v>
      </c>
      <c r="AB42" s="221">
        <v>25.042999999999999</v>
      </c>
      <c r="AC42" s="221">
        <v>470.678</v>
      </c>
      <c r="AD42" s="222">
        <v>16.366301</v>
      </c>
      <c r="AF42" s="16" t="s">
        <v>60</v>
      </c>
      <c r="AG42" s="157">
        <f t="shared" si="17"/>
        <v>1.4868333645857231E-3</v>
      </c>
      <c r="AH42" s="158">
        <f t="shared" si="18"/>
        <v>6.6050000000000004</v>
      </c>
      <c r="AI42" s="158">
        <f t="shared" si="18"/>
        <v>53.828000000000003</v>
      </c>
      <c r="AJ42" s="159">
        <f t="shared" si="18"/>
        <v>2.9658720000000001</v>
      </c>
      <c r="AL42" s="5" t="s">
        <v>139</v>
      </c>
      <c r="AM42" s="168">
        <f>AN42/AN47</f>
        <v>8.7017868257104725E-2</v>
      </c>
      <c r="AN42" s="170">
        <v>28.801000000000002</v>
      </c>
      <c r="AO42" s="170">
        <v>124.407</v>
      </c>
      <c r="AP42" s="171">
        <v>23.349726999999998</v>
      </c>
    </row>
    <row r="43" spans="2:42" x14ac:dyDescent="0.3">
      <c r="B43" s="5" t="s">
        <v>1033</v>
      </c>
      <c r="C43" s="169">
        <v>2.924046720830061E-3</v>
      </c>
      <c r="D43" s="75">
        <v>9.214735409960344</v>
      </c>
      <c r="E43" s="75">
        <v>57.067465991648554</v>
      </c>
      <c r="F43" s="76">
        <v>5.098371580427016</v>
      </c>
      <c r="H43" s="205"/>
      <c r="I43" s="205"/>
      <c r="J43" s="205"/>
      <c r="K43" s="205"/>
      <c r="L43" s="205"/>
      <c r="N43" s="5" t="s">
        <v>323</v>
      </c>
      <c r="O43" s="168">
        <f t="shared" si="12"/>
        <v>3.3414516424319425E-2</v>
      </c>
      <c r="P43" s="75">
        <v>6.0229999999999997</v>
      </c>
      <c r="Q43" s="75">
        <v>159.822</v>
      </c>
      <c r="R43" s="76">
        <v>7.9404390000000005</v>
      </c>
      <c r="T43" s="5" t="s">
        <v>172</v>
      </c>
      <c r="U43" s="169">
        <f t="shared" si="13"/>
        <v>3.7935611471503365E-2</v>
      </c>
      <c r="V43" s="75">
        <v>70.507999999999996</v>
      </c>
      <c r="W43" s="75">
        <v>341.87099999999998</v>
      </c>
      <c r="X43" s="76">
        <v>43.823212000000005</v>
      </c>
      <c r="Z43" s="165" t="s">
        <v>269</v>
      </c>
      <c r="AA43" s="175">
        <f t="shared" si="14"/>
        <v>2.7997201588869192E-2</v>
      </c>
      <c r="AB43" s="176">
        <v>19.248999999999999</v>
      </c>
      <c r="AC43" s="176">
        <v>347.07299999999998</v>
      </c>
      <c r="AD43" s="177">
        <v>12.215460999999999</v>
      </c>
      <c r="AF43" s="16" t="s">
        <v>559</v>
      </c>
      <c r="AG43" s="157">
        <f t="shared" si="17"/>
        <v>1.972412206485475E-2</v>
      </c>
      <c r="AH43" s="158">
        <f t="shared" ref="AH43:AJ44" si="19">AH140</f>
        <v>87.620999999999995</v>
      </c>
      <c r="AI43" s="158">
        <f t="shared" si="19"/>
        <v>695.26</v>
      </c>
      <c r="AJ43" s="159">
        <f t="shared" si="19"/>
        <v>95.221215000000001</v>
      </c>
      <c r="AL43" s="166" t="s">
        <v>139</v>
      </c>
      <c r="AM43" s="151">
        <f>AN43/AN47</f>
        <v>7.8258977938110708E-2</v>
      </c>
      <c r="AN43" s="55">
        <v>25.902000000000001</v>
      </c>
      <c r="AO43" s="55">
        <v>112.46599999999999</v>
      </c>
      <c r="AP43" s="172">
        <v>22.760287999999999</v>
      </c>
    </row>
    <row r="44" spans="2:42" x14ac:dyDescent="0.3">
      <c r="B44" s="5" t="s">
        <v>1034</v>
      </c>
      <c r="C44" s="169">
        <v>4.9084636889607521E-2</v>
      </c>
      <c r="D44" s="75">
        <v>154.68355495472912</v>
      </c>
      <c r="E44" s="75">
        <v>927.23411399851966</v>
      </c>
      <c r="F44" s="76">
        <v>79.353380907960315</v>
      </c>
      <c r="H44" s="205"/>
      <c r="I44" s="205"/>
      <c r="J44" s="205"/>
      <c r="K44" s="205"/>
      <c r="L44" s="205"/>
      <c r="N44" s="166" t="s">
        <v>746</v>
      </c>
      <c r="O44" s="151">
        <f t="shared" si="12"/>
        <v>1.0196892111555556E-2</v>
      </c>
      <c r="P44" s="56">
        <v>1.8380000000000001</v>
      </c>
      <c r="Q44" s="56">
        <v>5.5149999999999997</v>
      </c>
      <c r="R44" s="162">
        <v>1.264886</v>
      </c>
      <c r="T44" s="166" t="s">
        <v>170</v>
      </c>
      <c r="U44" s="58">
        <f t="shared" si="13"/>
        <v>2.9868886804908797E-2</v>
      </c>
      <c r="V44" s="56">
        <v>55.515000000000001</v>
      </c>
      <c r="W44" s="56">
        <v>252.49</v>
      </c>
      <c r="X44" s="162">
        <v>38.948987000000002</v>
      </c>
      <c r="Z44" s="149" t="s">
        <v>842</v>
      </c>
      <c r="AA44" s="220">
        <f t="shared" si="14"/>
        <v>5.2759649355012789E-2</v>
      </c>
      <c r="AB44" s="221">
        <v>36.274000000000001</v>
      </c>
      <c r="AC44" s="221">
        <v>875.46599999999989</v>
      </c>
      <c r="AD44" s="222">
        <v>33.073601000000004</v>
      </c>
      <c r="AF44" s="16" t="s">
        <v>820</v>
      </c>
      <c r="AG44" s="157">
        <f t="shared" si="17"/>
        <v>5.3793878748682848E-3</v>
      </c>
      <c r="AH44" s="158">
        <f t="shared" si="19"/>
        <v>23.896999999999998</v>
      </c>
      <c r="AI44" s="158">
        <f t="shared" si="19"/>
        <v>141.58199999999999</v>
      </c>
      <c r="AJ44" s="159">
        <f t="shared" si="19"/>
        <v>38.487777999999999</v>
      </c>
      <c r="AL44" s="5" t="s">
        <v>142</v>
      </c>
      <c r="AM44" s="168">
        <f>AN44/AN47</f>
        <v>0.12476055810355977</v>
      </c>
      <c r="AN44" s="170">
        <v>41.292999999999999</v>
      </c>
      <c r="AO44" s="170">
        <v>190.67599999999999</v>
      </c>
      <c r="AP44" s="171">
        <v>20.417151999999998</v>
      </c>
    </row>
    <row r="45" spans="2:42" x14ac:dyDescent="0.3">
      <c r="B45" s="165" t="s">
        <v>1025</v>
      </c>
      <c r="C45" s="174">
        <v>1.8790348895605935E-2</v>
      </c>
      <c r="D45" s="223">
        <v>59.215228026417101</v>
      </c>
      <c r="E45" s="223">
        <v>300.65010804859827</v>
      </c>
      <c r="F45" s="224">
        <v>30.311731611268904</v>
      </c>
      <c r="H45" s="205"/>
      <c r="I45" s="205"/>
      <c r="J45" s="205"/>
      <c r="K45" s="205"/>
      <c r="L45" s="205"/>
      <c r="N45" s="166" t="s">
        <v>120</v>
      </c>
      <c r="O45" s="151">
        <f t="shared" si="12"/>
        <v>3.9944299892927092E-3</v>
      </c>
      <c r="P45" s="56">
        <v>0.72</v>
      </c>
      <c r="Q45" s="56">
        <v>0.72</v>
      </c>
      <c r="R45" s="162">
        <v>9.3551999999999996E-2</v>
      </c>
      <c r="T45" s="5" t="s">
        <v>173</v>
      </c>
      <c r="U45" s="169">
        <f t="shared" si="13"/>
        <v>0.30995796350308796</v>
      </c>
      <c r="V45" s="227">
        <v>576.09499999999991</v>
      </c>
      <c r="W45" s="227">
        <v>2989.808</v>
      </c>
      <c r="X45" s="228">
        <v>264.92097699999999</v>
      </c>
      <c r="Z45" s="165" t="s">
        <v>270</v>
      </c>
      <c r="AA45" s="175">
        <f t="shared" si="14"/>
        <v>2.6435094751815554E-2</v>
      </c>
      <c r="AB45" s="176">
        <v>18.175000000000001</v>
      </c>
      <c r="AC45" s="176">
        <v>405.71699999999998</v>
      </c>
      <c r="AD45" s="177">
        <v>12.55316</v>
      </c>
      <c r="AF45" s="16" t="s">
        <v>569</v>
      </c>
      <c r="AG45" s="157">
        <f t="shared" si="17"/>
        <v>0</v>
      </c>
      <c r="AH45" s="158">
        <f>AH147</f>
        <v>0</v>
      </c>
      <c r="AI45" s="158">
        <f>AI147</f>
        <v>0</v>
      </c>
      <c r="AJ45" s="159">
        <f>AJ147</f>
        <v>0</v>
      </c>
      <c r="AL45" s="166" t="s">
        <v>137</v>
      </c>
      <c r="AM45" s="151">
        <f>AN45/AN47</f>
        <v>0.11568744750406373</v>
      </c>
      <c r="AN45" s="55">
        <v>38.29</v>
      </c>
      <c r="AO45" s="55">
        <v>170.571</v>
      </c>
      <c r="AP45" s="172">
        <v>19.386686999999998</v>
      </c>
    </row>
    <row r="46" spans="2:42" x14ac:dyDescent="0.3">
      <c r="B46" s="165" t="s">
        <v>1022</v>
      </c>
      <c r="C46" s="174">
        <v>8.1919820062315626E-3</v>
      </c>
      <c r="D46" s="223">
        <v>25.815916733762439</v>
      </c>
      <c r="E46" s="223">
        <v>155.23222120943785</v>
      </c>
      <c r="F46" s="224">
        <v>14.178609437734723</v>
      </c>
      <c r="H46" s="205"/>
      <c r="I46" s="205"/>
      <c r="J46" s="205"/>
      <c r="K46" s="205"/>
      <c r="L46" s="205"/>
      <c r="N46" s="166" t="s">
        <v>118</v>
      </c>
      <c r="O46" s="151">
        <f t="shared" si="12"/>
        <v>1.4868156071256196E-2</v>
      </c>
      <c r="P46" s="56">
        <v>2.68</v>
      </c>
      <c r="Q46" s="56">
        <v>27.192</v>
      </c>
      <c r="R46" s="162">
        <v>2.428239</v>
      </c>
      <c r="T46" s="166" t="s">
        <v>175</v>
      </c>
      <c r="U46" s="58">
        <f t="shared" si="13"/>
        <v>0.30046383801341098</v>
      </c>
      <c r="V46" s="56">
        <v>558.44899999999996</v>
      </c>
      <c r="W46" s="56">
        <v>2873.8609999999999</v>
      </c>
      <c r="X46" s="162">
        <v>252.175252</v>
      </c>
      <c r="Z46" s="165" t="s">
        <v>832</v>
      </c>
      <c r="AA46" s="175">
        <f t="shared" si="14"/>
        <v>1.2077965712191271E-2</v>
      </c>
      <c r="AB46" s="176">
        <v>8.3040000000000003</v>
      </c>
      <c r="AC46" s="176">
        <v>227.07300000000001</v>
      </c>
      <c r="AD46" s="177">
        <v>12.622510999999999</v>
      </c>
      <c r="AF46" s="16" t="s">
        <v>593</v>
      </c>
      <c r="AG46" s="157">
        <f t="shared" si="17"/>
        <v>2.5286522131306412E-2</v>
      </c>
      <c r="AH46" s="158">
        <f t="shared" ref="AH46:AJ53" si="20">AH149</f>
        <v>112.331</v>
      </c>
      <c r="AI46" s="158">
        <f t="shared" si="20"/>
        <v>635.66200000000003</v>
      </c>
      <c r="AJ46" s="159">
        <f t="shared" si="20"/>
        <v>124.51805</v>
      </c>
      <c r="AL46" s="5" t="s">
        <v>143</v>
      </c>
      <c r="AM46" s="168">
        <f>AN46/AN47</f>
        <v>1.2354295451661442E-2</v>
      </c>
      <c r="AN46" s="170">
        <v>4.0890000000000004</v>
      </c>
      <c r="AO46" s="170">
        <v>25.716999999999999</v>
      </c>
      <c r="AP46" s="171">
        <v>1.154855</v>
      </c>
    </row>
    <row r="47" spans="2:42" x14ac:dyDescent="0.3">
      <c r="B47" s="165" t="s">
        <v>159</v>
      </c>
      <c r="C47" s="174">
        <v>1.2290088272918888E-2</v>
      </c>
      <c r="D47" s="223">
        <v>38.730541065997514</v>
      </c>
      <c r="E47" s="223">
        <v>346.93909387690655</v>
      </c>
      <c r="F47" s="224">
        <v>17.940319773218949</v>
      </c>
      <c r="H47" s="205"/>
      <c r="I47" s="205"/>
      <c r="J47" s="205"/>
      <c r="K47" s="205"/>
      <c r="L47" s="205"/>
      <c r="N47" s="5" t="s">
        <v>944</v>
      </c>
      <c r="O47" s="168">
        <f t="shared" si="12"/>
        <v>2.3134407021320274E-3</v>
      </c>
      <c r="P47" s="232">
        <v>0.41699999999999998</v>
      </c>
      <c r="Q47" s="232">
        <v>5.423</v>
      </c>
      <c r="R47" s="233">
        <v>0.25653599999999999</v>
      </c>
      <c r="T47" s="5" t="s">
        <v>174</v>
      </c>
      <c r="U47" s="169">
        <f t="shared" si="13"/>
        <v>8.7064455782587414E-3</v>
      </c>
      <c r="V47" s="75">
        <v>16.181999999999999</v>
      </c>
      <c r="W47" s="75">
        <v>56.332999999999998</v>
      </c>
      <c r="X47" s="76">
        <v>4.4907810000000001</v>
      </c>
      <c r="Z47" s="149" t="s">
        <v>843</v>
      </c>
      <c r="AA47" s="220">
        <f t="shared" si="14"/>
        <v>0</v>
      </c>
      <c r="AB47" s="221">
        <v>0</v>
      </c>
      <c r="AC47" s="221">
        <v>0</v>
      </c>
      <c r="AD47" s="222">
        <v>0</v>
      </c>
      <c r="AF47" s="16" t="s">
        <v>547</v>
      </c>
      <c r="AG47" s="157">
        <f t="shared" si="17"/>
        <v>3.2622542194665101E-3</v>
      </c>
      <c r="AH47" s="158">
        <f t="shared" si="20"/>
        <v>14.492000000000001</v>
      </c>
      <c r="AI47" s="158">
        <f t="shared" si="20"/>
        <v>119.267</v>
      </c>
      <c r="AJ47" s="159">
        <f t="shared" si="20"/>
        <v>18.182064</v>
      </c>
      <c r="AL47" s="25" t="s">
        <v>324</v>
      </c>
      <c r="AM47" s="27"/>
      <c r="AN47" s="87">
        <f>AN33+AN35+AN36+AN37+AN39+AN40+AN42+AN44+AN46</f>
        <v>330.97799999999995</v>
      </c>
      <c r="AO47" s="87">
        <f>AO33+AO35+AO36+AO37+AO39+AO40+AO42+AO44+AO46</f>
        <v>1338.741</v>
      </c>
      <c r="AP47" s="86">
        <f>AP33+AP35+AP36+AP37+AP39+AP40+AP42+AP44+AP46</f>
        <v>163.40131499999995</v>
      </c>
    </row>
    <row r="48" spans="2:42" x14ac:dyDescent="0.3">
      <c r="B48" s="165" t="s">
        <v>1020</v>
      </c>
      <c r="C48" s="174">
        <v>6.9024738542244708E-3</v>
      </c>
      <c r="D48" s="223">
        <v>21.752207236549225</v>
      </c>
      <c r="E48" s="223">
        <v>92.709218068592932</v>
      </c>
      <c r="F48" s="224">
        <v>12.793960743068361</v>
      </c>
      <c r="H48" s="205"/>
      <c r="I48" s="205"/>
      <c r="J48" s="205"/>
      <c r="K48" s="205"/>
      <c r="L48" s="205"/>
      <c r="N48" s="165" t="s">
        <v>117</v>
      </c>
      <c r="O48" s="151">
        <f t="shared" si="12"/>
        <v>2.3134407021320274E-3</v>
      </c>
      <c r="P48" s="56">
        <v>0.41699999999999998</v>
      </c>
      <c r="Q48" s="56">
        <v>5.423</v>
      </c>
      <c r="R48" s="162">
        <v>0.25653599999999999</v>
      </c>
      <c r="T48" s="5" t="s">
        <v>828</v>
      </c>
      <c r="U48" s="169">
        <f t="shared" si="13"/>
        <v>1.6738198117638703E-3</v>
      </c>
      <c r="V48" s="75">
        <v>3.1110000000000002</v>
      </c>
      <c r="W48" s="75">
        <v>11.337</v>
      </c>
      <c r="X48" s="76">
        <v>0.47989799999999999</v>
      </c>
      <c r="Z48" s="149" t="s">
        <v>275</v>
      </c>
      <c r="AA48" s="220">
        <f t="shared" si="14"/>
        <v>3.1474852843427158E-3</v>
      </c>
      <c r="AB48" s="221">
        <v>2.1640000000000001</v>
      </c>
      <c r="AC48" s="221">
        <v>57.783999999999999</v>
      </c>
      <c r="AD48" s="222">
        <v>1.8113589999999999</v>
      </c>
      <c r="AF48" s="16" t="s">
        <v>609</v>
      </c>
      <c r="AG48" s="157">
        <f t="shared" si="17"/>
        <v>1.8382032659910001E-2</v>
      </c>
      <c r="AH48" s="158">
        <f t="shared" si="20"/>
        <v>81.659000000000006</v>
      </c>
      <c r="AI48" s="158">
        <f t="shared" si="20"/>
        <v>463.61900000000003</v>
      </c>
      <c r="AJ48" s="159">
        <f t="shared" si="20"/>
        <v>61.315021999999999</v>
      </c>
      <c r="AL48" s="25" t="s">
        <v>105</v>
      </c>
      <c r="AM48" s="28"/>
      <c r="AN48" s="87">
        <f>AN13</f>
        <v>11.152138587177962</v>
      </c>
      <c r="AO48" s="87">
        <f>AO13</f>
        <v>90.321147431009877</v>
      </c>
      <c r="AP48" s="86">
        <f>AP13</f>
        <v>8.2779157911425276</v>
      </c>
    </row>
    <row r="49" spans="2:42" ht="17.25" thickBot="1" x14ac:dyDescent="0.35">
      <c r="B49" s="5" t="s">
        <v>1035</v>
      </c>
      <c r="C49" s="169">
        <v>0.12438288423777302</v>
      </c>
      <c r="D49" s="75">
        <v>391.97573678078635</v>
      </c>
      <c r="E49" s="75">
        <v>1111.3765884378613</v>
      </c>
      <c r="F49" s="76">
        <v>100.67741379329891</v>
      </c>
      <c r="H49" s="205"/>
      <c r="I49" s="205"/>
      <c r="J49" s="205"/>
      <c r="K49" s="205"/>
      <c r="L49" s="205"/>
      <c r="N49" s="134" t="s">
        <v>324</v>
      </c>
      <c r="O49" s="30"/>
      <c r="P49" s="136">
        <v>180.25099999999998</v>
      </c>
      <c r="Q49" s="136">
        <v>1593.7929999999999</v>
      </c>
      <c r="R49" s="137">
        <v>168.49195</v>
      </c>
      <c r="T49" s="5" t="s">
        <v>178</v>
      </c>
      <c r="U49" s="169">
        <f t="shared" si="13"/>
        <v>4.8785579431654513E-2</v>
      </c>
      <c r="V49" s="75">
        <v>90.674000000000007</v>
      </c>
      <c r="W49" s="75">
        <v>475.64</v>
      </c>
      <c r="X49" s="76">
        <v>37.234970000000004</v>
      </c>
      <c r="Z49" s="149" t="s">
        <v>276</v>
      </c>
      <c r="AA49" s="220">
        <f t="shared" si="14"/>
        <v>4.1132571091133082E-3</v>
      </c>
      <c r="AB49" s="221">
        <v>2.8279999999999998</v>
      </c>
      <c r="AC49" s="221">
        <v>49.246000000000002</v>
      </c>
      <c r="AD49" s="222">
        <v>0.92229899999999998</v>
      </c>
      <c r="AF49" s="16" t="s">
        <v>633</v>
      </c>
      <c r="AG49" s="157">
        <f t="shared" si="17"/>
        <v>9.8725285193998567E-3</v>
      </c>
      <c r="AH49" s="158">
        <f t="shared" si="20"/>
        <v>43.856999999999999</v>
      </c>
      <c r="AI49" s="158">
        <f t="shared" si="20"/>
        <v>370.97800000000001</v>
      </c>
      <c r="AJ49" s="159">
        <f t="shared" si="20"/>
        <v>46.429088999999998</v>
      </c>
      <c r="AL49" s="26" t="s">
        <v>331</v>
      </c>
      <c r="AM49" s="29"/>
      <c r="AN49" s="84">
        <f>AN47+AN48</f>
        <v>342.1301385871779</v>
      </c>
      <c r="AO49" s="84">
        <f>AO47+AO48</f>
        <v>1429.0621474310099</v>
      </c>
      <c r="AP49" s="83">
        <f>AP47+AP48</f>
        <v>171.67923079114249</v>
      </c>
    </row>
    <row r="50" spans="2:42" x14ac:dyDescent="0.3">
      <c r="B50" s="165" t="s">
        <v>1014</v>
      </c>
      <c r="C50" s="174">
        <v>5.926216622169863E-2</v>
      </c>
      <c r="D50" s="223">
        <v>186.75665394259596</v>
      </c>
      <c r="E50" s="223">
        <v>556.64205053874502</v>
      </c>
      <c r="F50" s="224">
        <v>49.486739051441887</v>
      </c>
      <c r="H50" s="205"/>
      <c r="I50" s="205"/>
      <c r="J50" s="205"/>
      <c r="K50" s="205"/>
      <c r="L50" s="205"/>
      <c r="N50" s="234" t="s">
        <v>750</v>
      </c>
      <c r="O50" s="30"/>
      <c r="P50" s="136">
        <v>18.74074849761147</v>
      </c>
      <c r="Q50" s="136">
        <v>118.92719334969895</v>
      </c>
      <c r="R50" s="137">
        <v>13.858405041187702</v>
      </c>
      <c r="T50" s="166" t="s">
        <v>183</v>
      </c>
      <c r="U50" s="58">
        <f t="shared" si="13"/>
        <v>3.1632558081977895E-2</v>
      </c>
      <c r="V50" s="56">
        <v>58.792999999999999</v>
      </c>
      <c r="W50" s="56">
        <v>328.34199999999998</v>
      </c>
      <c r="X50" s="162">
        <v>30.105758000000002</v>
      </c>
      <c r="Z50" s="149" t="s">
        <v>77</v>
      </c>
      <c r="AA50" s="220">
        <f t="shared" si="14"/>
        <v>0.10407645887542853</v>
      </c>
      <c r="AB50" s="221">
        <v>71.555999999999997</v>
      </c>
      <c r="AC50" s="221">
        <v>1097.019</v>
      </c>
      <c r="AD50" s="222">
        <v>116.106933</v>
      </c>
      <c r="AF50" s="16" t="s">
        <v>596</v>
      </c>
      <c r="AG50" s="157">
        <f t="shared" si="17"/>
        <v>2.4156258645525197E-3</v>
      </c>
      <c r="AH50" s="158">
        <f t="shared" si="20"/>
        <v>10.731</v>
      </c>
      <c r="AI50" s="158">
        <f t="shared" si="20"/>
        <v>54.883000000000003</v>
      </c>
      <c r="AJ50" s="159">
        <f t="shared" si="20"/>
        <v>7.1341720000000004</v>
      </c>
      <c r="AL50" s="205"/>
      <c r="AM50" s="205"/>
      <c r="AN50" s="205"/>
      <c r="AO50" s="205"/>
      <c r="AP50" s="205"/>
    </row>
    <row r="51" spans="2:42" ht="17.25" thickBot="1" x14ac:dyDescent="0.35">
      <c r="B51" s="165" t="s">
        <v>1015</v>
      </c>
      <c r="C51" s="174">
        <v>4.6900930795038868E-2</v>
      </c>
      <c r="D51" s="223">
        <v>147.80190230149935</v>
      </c>
      <c r="E51" s="223">
        <v>405.18560025315867</v>
      </c>
      <c r="F51" s="224">
        <v>38.515654031437826</v>
      </c>
      <c r="H51" s="205"/>
      <c r="I51" s="205"/>
      <c r="J51" s="205"/>
      <c r="K51" s="205"/>
      <c r="L51" s="205"/>
      <c r="N51" s="140" t="s">
        <v>333</v>
      </c>
      <c r="O51" s="31"/>
      <c r="P51" s="225">
        <v>198.99174849761144</v>
      </c>
      <c r="Q51" s="225">
        <v>1712.7201933496988</v>
      </c>
      <c r="R51" s="226">
        <v>182.3503550411877</v>
      </c>
      <c r="T51" s="229" t="s">
        <v>179</v>
      </c>
      <c r="U51" s="169">
        <f t="shared" si="13"/>
        <v>2.3036947245353146E-2</v>
      </c>
      <c r="V51" s="75">
        <v>42.817</v>
      </c>
      <c r="W51" s="75">
        <v>221.46299999999999</v>
      </c>
      <c r="X51" s="76">
        <v>18.055735000000002</v>
      </c>
      <c r="Z51" s="165" t="s">
        <v>271</v>
      </c>
      <c r="AA51" s="175">
        <f t="shared" si="14"/>
        <v>0.10407645887542853</v>
      </c>
      <c r="AB51" s="176">
        <v>71.555999999999997</v>
      </c>
      <c r="AC51" s="176">
        <v>1097.019</v>
      </c>
      <c r="AD51" s="177">
        <v>116.106933</v>
      </c>
      <c r="AF51" s="16" t="s">
        <v>599</v>
      </c>
      <c r="AG51" s="157">
        <f t="shared" si="17"/>
        <v>1.2149038105479406E-3</v>
      </c>
      <c r="AH51" s="56">
        <f t="shared" si="20"/>
        <v>5.3970000000000002</v>
      </c>
      <c r="AI51" s="56">
        <f t="shared" si="20"/>
        <v>20.291</v>
      </c>
      <c r="AJ51" s="162">
        <f t="shared" si="20"/>
        <v>4.448817</v>
      </c>
      <c r="AL51" s="205"/>
      <c r="AM51" s="205"/>
      <c r="AN51" s="205"/>
      <c r="AO51" s="205"/>
      <c r="AP51" s="205"/>
    </row>
    <row r="52" spans="2:42" x14ac:dyDescent="0.3">
      <c r="B52" s="5" t="s">
        <v>1036</v>
      </c>
      <c r="C52" s="169">
        <v>0.38639959811987956</v>
      </c>
      <c r="D52" s="75">
        <v>1217.6857619357556</v>
      </c>
      <c r="E52" s="75">
        <v>4305.2736405977794</v>
      </c>
      <c r="F52" s="76">
        <v>450.18746874161877</v>
      </c>
      <c r="H52" s="205"/>
      <c r="I52" s="205"/>
      <c r="J52" s="205"/>
      <c r="K52" s="205"/>
      <c r="L52" s="205"/>
      <c r="N52" s="205"/>
      <c r="O52" s="205"/>
      <c r="P52" s="205"/>
      <c r="Q52" s="205"/>
      <c r="R52" s="205"/>
      <c r="T52" s="166" t="s">
        <v>161</v>
      </c>
      <c r="U52" s="58">
        <f t="shared" si="13"/>
        <v>2.1308248095498656E-2</v>
      </c>
      <c r="V52" s="56">
        <v>39.603999999999999</v>
      </c>
      <c r="W52" s="56">
        <v>215.03700000000001</v>
      </c>
      <c r="X52" s="162">
        <v>17.724789000000001</v>
      </c>
      <c r="Z52" s="149" t="s">
        <v>78</v>
      </c>
      <c r="AA52" s="220">
        <f t="shared" si="14"/>
        <v>4.0075167301060463E-2</v>
      </c>
      <c r="AB52" s="221">
        <v>27.552999999999997</v>
      </c>
      <c r="AC52" s="221">
        <v>704.54899999999998</v>
      </c>
      <c r="AD52" s="222">
        <v>32.510775000000002</v>
      </c>
      <c r="AF52" s="16" t="s">
        <v>807</v>
      </c>
      <c r="AG52" s="157">
        <f t="shared" si="17"/>
        <v>5.6997154869508715E-4</v>
      </c>
      <c r="AH52" s="56">
        <f t="shared" si="20"/>
        <v>2.532</v>
      </c>
      <c r="AI52" s="56">
        <f t="shared" si="20"/>
        <v>12.609</v>
      </c>
      <c r="AJ52" s="162">
        <f t="shared" si="20"/>
        <v>0.90249999999999997</v>
      </c>
      <c r="AL52" s="205"/>
      <c r="AM52" s="205"/>
      <c r="AN52" s="205"/>
      <c r="AO52" s="205"/>
      <c r="AP52" s="205"/>
    </row>
    <row r="53" spans="2:42" x14ac:dyDescent="0.3">
      <c r="B53" s="165" t="s">
        <v>941</v>
      </c>
      <c r="C53" s="174">
        <v>0.37268502802860409</v>
      </c>
      <c r="D53" s="223">
        <v>1174.4661602268664</v>
      </c>
      <c r="E53" s="223">
        <v>4101.7934095833652</v>
      </c>
      <c r="F53" s="224">
        <v>433.72064697556971</v>
      </c>
      <c r="H53" s="205"/>
      <c r="I53" s="205"/>
      <c r="J53" s="205"/>
      <c r="K53" s="205"/>
      <c r="L53" s="205"/>
      <c r="N53" s="205"/>
      <c r="O53" s="205"/>
      <c r="P53" s="205"/>
      <c r="Q53" s="205"/>
      <c r="R53" s="205"/>
      <c r="T53" s="5" t="s">
        <v>181</v>
      </c>
      <c r="U53" s="169">
        <f t="shared" si="13"/>
        <v>1.4484917059565065E-2</v>
      </c>
      <c r="V53" s="75">
        <v>26.922000000000001</v>
      </c>
      <c r="W53" s="75">
        <v>152.88999999999999</v>
      </c>
      <c r="X53" s="76">
        <v>19.336492</v>
      </c>
      <c r="Z53" s="165" t="s">
        <v>272</v>
      </c>
      <c r="AA53" s="175">
        <f t="shared" si="14"/>
        <v>3.4741605130226477E-2</v>
      </c>
      <c r="AB53" s="176">
        <v>23.885999999999999</v>
      </c>
      <c r="AC53" s="176">
        <v>591.89800000000002</v>
      </c>
      <c r="AD53" s="177">
        <v>29.403897000000001</v>
      </c>
      <c r="AF53" s="16" t="s">
        <v>808</v>
      </c>
      <c r="AG53" s="157">
        <f t="shared" si="17"/>
        <v>0</v>
      </c>
      <c r="AH53" s="56">
        <f t="shared" si="20"/>
        <v>0</v>
      </c>
      <c r="AI53" s="56">
        <f t="shared" si="20"/>
        <v>0</v>
      </c>
      <c r="AJ53" s="162">
        <f t="shared" si="20"/>
        <v>0</v>
      </c>
      <c r="AL53" s="205"/>
      <c r="AM53" s="205"/>
      <c r="AN53" s="205"/>
      <c r="AO53" s="205"/>
      <c r="AP53" s="205"/>
    </row>
    <row r="54" spans="2:42" x14ac:dyDescent="0.3">
      <c r="B54" s="5" t="s">
        <v>1037</v>
      </c>
      <c r="C54" s="169">
        <v>3.7851524820581871E-2</v>
      </c>
      <c r="D54" s="75">
        <v>119.28393058856314</v>
      </c>
      <c r="E54" s="75">
        <v>726.54575704780075</v>
      </c>
      <c r="F54" s="76">
        <v>36.48053396468476</v>
      </c>
      <c r="H54" s="205"/>
      <c r="I54" s="205"/>
      <c r="J54" s="205"/>
      <c r="K54" s="205"/>
      <c r="L54" s="205"/>
      <c r="N54" s="205"/>
      <c r="O54" s="205"/>
      <c r="P54" s="205"/>
      <c r="Q54" s="205"/>
      <c r="R54" s="205"/>
      <c r="T54" s="5" t="s">
        <v>182</v>
      </c>
      <c r="U54" s="169">
        <f t="shared" si="13"/>
        <v>1.7917027821134249E-2</v>
      </c>
      <c r="V54" s="75">
        <v>33.301000000000002</v>
      </c>
      <c r="W54" s="75">
        <v>287.20299999999997</v>
      </c>
      <c r="X54" s="76">
        <v>32.979276999999996</v>
      </c>
      <c r="Z54" s="149" t="s">
        <v>85</v>
      </c>
      <c r="AA54" s="220">
        <f t="shared" si="14"/>
        <v>9.7988023847582605E-3</v>
      </c>
      <c r="AB54" s="221">
        <v>6.7370000000000001</v>
      </c>
      <c r="AC54" s="221">
        <v>32.844000000000001</v>
      </c>
      <c r="AD54" s="222">
        <v>2.5683729999999998</v>
      </c>
      <c r="AF54" s="16" t="s">
        <v>539</v>
      </c>
      <c r="AG54" s="157">
        <f t="shared" si="17"/>
        <v>2.5840511065484378E-2</v>
      </c>
      <c r="AH54" s="56">
        <f>AH161</f>
        <v>114.792</v>
      </c>
      <c r="AI54" s="56">
        <f>AI161</f>
        <v>790.81200000000001</v>
      </c>
      <c r="AJ54" s="162">
        <f>AJ161</f>
        <v>106.20875100000001</v>
      </c>
      <c r="AL54" s="205"/>
      <c r="AM54" s="205"/>
      <c r="AN54" s="205"/>
      <c r="AO54" s="205"/>
      <c r="AP54" s="205"/>
    </row>
    <row r="55" spans="2:42" x14ac:dyDescent="0.3">
      <c r="B55" s="165" t="s">
        <v>1023</v>
      </c>
      <c r="C55" s="174">
        <v>1.0509901730212301E-2</v>
      </c>
      <c r="D55" s="223">
        <v>33.120525379669282</v>
      </c>
      <c r="E55" s="223">
        <v>192.85938794916962</v>
      </c>
      <c r="F55" s="224">
        <v>13.602095121348402</v>
      </c>
      <c r="H55" s="205"/>
      <c r="I55" s="205"/>
      <c r="J55" s="205"/>
      <c r="K55" s="205"/>
      <c r="L55" s="205"/>
      <c r="N55" s="205"/>
      <c r="O55" s="205"/>
      <c r="P55" s="205"/>
      <c r="Q55" s="205"/>
      <c r="R55" s="205"/>
      <c r="T55" s="166" t="s">
        <v>177</v>
      </c>
      <c r="U55" s="58">
        <f t="shared" si="13"/>
        <v>3.3239661835670815E-3</v>
      </c>
      <c r="V55" s="56">
        <v>6.1779999999999999</v>
      </c>
      <c r="W55" s="56">
        <v>31.431999999999999</v>
      </c>
      <c r="X55" s="162">
        <v>2.63808</v>
      </c>
      <c r="Z55" s="149" t="s">
        <v>72</v>
      </c>
      <c r="AA55" s="220">
        <f t="shared" si="14"/>
        <v>0.2903133376870638</v>
      </c>
      <c r="AB55" s="221">
        <v>199.6</v>
      </c>
      <c r="AC55" s="221">
        <v>3139.5979999999995</v>
      </c>
      <c r="AD55" s="222">
        <v>176.064166</v>
      </c>
      <c r="AF55" s="16" t="s">
        <v>822</v>
      </c>
      <c r="AG55" s="157">
        <f t="shared" si="17"/>
        <v>2.1703264978017153E-2</v>
      </c>
      <c r="AH55" s="56">
        <v>96.412999999999997</v>
      </c>
      <c r="AI55" s="56">
        <v>559.58799999999997</v>
      </c>
      <c r="AJ55" s="162">
        <v>98.935264000000004</v>
      </c>
      <c r="AL55" s="205"/>
      <c r="AM55" s="205"/>
      <c r="AN55" s="205"/>
      <c r="AO55" s="205"/>
      <c r="AP55" s="205"/>
    </row>
    <row r="56" spans="2:42" x14ac:dyDescent="0.3">
      <c r="B56" s="5" t="s">
        <v>1038</v>
      </c>
      <c r="C56" s="169">
        <v>6.1277718286258311E-2</v>
      </c>
      <c r="D56" s="75">
        <v>193.10839204842364</v>
      </c>
      <c r="E56" s="75">
        <v>1187.8713968311613</v>
      </c>
      <c r="F56" s="76">
        <v>58.485748977471935</v>
      </c>
      <c r="H56" s="205"/>
      <c r="I56" s="205"/>
      <c r="J56" s="205"/>
      <c r="K56" s="205"/>
      <c r="L56" s="205"/>
      <c r="N56" s="205"/>
      <c r="O56" s="205"/>
      <c r="P56" s="205"/>
      <c r="Q56" s="205"/>
      <c r="R56" s="205"/>
      <c r="T56" s="166" t="s">
        <v>166</v>
      </c>
      <c r="U56" s="58">
        <f t="shared" si="13"/>
        <v>7.9704168085727983E-3</v>
      </c>
      <c r="V56" s="56">
        <v>14.814</v>
      </c>
      <c r="W56" s="56">
        <v>76.117000000000004</v>
      </c>
      <c r="X56" s="162">
        <v>26.706298</v>
      </c>
      <c r="Z56" s="165" t="s">
        <v>836</v>
      </c>
      <c r="AA56" s="175">
        <f t="shared" si="14"/>
        <v>0.22870611301566618</v>
      </c>
      <c r="AB56" s="176">
        <v>157.24299999999999</v>
      </c>
      <c r="AC56" s="176">
        <v>2376.0839999999998</v>
      </c>
      <c r="AD56" s="177">
        <v>123.529478</v>
      </c>
      <c r="AF56" s="25" t="s">
        <v>938</v>
      </c>
      <c r="AG56" s="99"/>
      <c r="AH56" s="87">
        <f>SUM(AH6:AH55)</f>
        <v>2690.2690000000011</v>
      </c>
      <c r="AI56" s="87">
        <f t="shared" ref="AI56:AJ56" si="21">SUM(AI6:AI55)</f>
        <v>16753.629999999997</v>
      </c>
      <c r="AJ56" s="86">
        <f t="shared" si="21"/>
        <v>2537.0871470000011</v>
      </c>
      <c r="AL56" s="205"/>
      <c r="AM56" s="205"/>
      <c r="AN56" s="205"/>
      <c r="AO56" s="205"/>
      <c r="AP56" s="205"/>
    </row>
    <row r="57" spans="2:42" x14ac:dyDescent="0.3">
      <c r="B57" s="165" t="s">
        <v>940</v>
      </c>
      <c r="C57" s="174">
        <v>3.7153894383508052E-2</v>
      </c>
      <c r="D57" s="223">
        <v>117.08544318212888</v>
      </c>
      <c r="E57" s="223">
        <v>583.36837962469201</v>
      </c>
      <c r="F57" s="224">
        <v>42.444023338277134</v>
      </c>
      <c r="H57" s="205"/>
      <c r="I57" s="205"/>
      <c r="J57" s="205"/>
      <c r="K57" s="205"/>
      <c r="L57" s="205"/>
      <c r="N57" s="205"/>
      <c r="O57" s="205"/>
      <c r="P57" s="205"/>
      <c r="Q57" s="205"/>
      <c r="R57" s="205"/>
      <c r="T57" s="5" t="s">
        <v>185</v>
      </c>
      <c r="U57" s="169">
        <f t="shared" si="13"/>
        <v>1.8153224188014461E-3</v>
      </c>
      <c r="V57" s="75">
        <v>3.3740000000000001</v>
      </c>
      <c r="W57" s="75">
        <v>8.4429999999999996</v>
      </c>
      <c r="X57" s="76">
        <v>1.485787</v>
      </c>
      <c r="Z57" s="165" t="s">
        <v>277</v>
      </c>
      <c r="AA57" s="175">
        <f t="shared" si="14"/>
        <v>4.9252908587660529E-2</v>
      </c>
      <c r="AB57" s="176">
        <v>33.863</v>
      </c>
      <c r="AC57" s="176">
        <v>634.53</v>
      </c>
      <c r="AD57" s="177">
        <v>45.269334000000001</v>
      </c>
      <c r="AF57" s="88" t="s">
        <v>538</v>
      </c>
      <c r="AG57" s="98"/>
      <c r="AH57" s="87">
        <f>AH166-AH56</f>
        <v>1752.0579999999982</v>
      </c>
      <c r="AI57" s="87">
        <f>AI166-AI56</f>
        <v>12101.641</v>
      </c>
      <c r="AJ57" s="86">
        <f>AJ166-AJ56</f>
        <v>1608.849447999999</v>
      </c>
      <c r="AL57" s="205"/>
      <c r="AM57" s="205"/>
      <c r="AN57" s="205"/>
      <c r="AO57" s="205"/>
      <c r="AP57" s="205"/>
    </row>
    <row r="58" spans="2:42" x14ac:dyDescent="0.3">
      <c r="B58" s="5" t="s">
        <v>1039</v>
      </c>
      <c r="C58" s="169">
        <v>7.8453941338923819E-2</v>
      </c>
      <c r="D58" s="75">
        <v>247.23692209046209</v>
      </c>
      <c r="E58" s="75">
        <v>1690.592575986062</v>
      </c>
      <c r="F58" s="76">
        <v>135.8992186181853</v>
      </c>
      <c r="H58" s="205"/>
      <c r="I58" s="205"/>
      <c r="J58" s="205"/>
      <c r="K58" s="205"/>
      <c r="L58" s="205"/>
      <c r="N58" s="205"/>
      <c r="O58" s="205"/>
      <c r="P58" s="205"/>
      <c r="Q58" s="205"/>
      <c r="R58" s="205"/>
      <c r="T58" s="5" t="s">
        <v>184</v>
      </c>
      <c r="U58" s="169">
        <f t="shared" si="13"/>
        <v>5.5861247816259667E-2</v>
      </c>
      <c r="V58" s="75">
        <v>103.82499999999999</v>
      </c>
      <c r="W58" s="75">
        <v>826.59100000000001</v>
      </c>
      <c r="X58" s="76">
        <v>65.175797000000003</v>
      </c>
      <c r="Z58" s="149" t="s">
        <v>844</v>
      </c>
      <c r="AA58" s="220">
        <f t="shared" si="14"/>
        <v>0</v>
      </c>
      <c r="AB58" s="221">
        <v>0</v>
      </c>
      <c r="AC58" s="221">
        <v>0</v>
      </c>
      <c r="AD58" s="222">
        <v>0</v>
      </c>
      <c r="AF58" s="88" t="s">
        <v>105</v>
      </c>
      <c r="AG58" s="95"/>
      <c r="AH58" s="87">
        <v>56.427490852359867</v>
      </c>
      <c r="AI58" s="87">
        <v>244.90300154301192</v>
      </c>
      <c r="AJ58" s="86">
        <v>38.144257239062114</v>
      </c>
      <c r="AL58" s="205"/>
      <c r="AM58" s="205"/>
      <c r="AN58" s="205"/>
      <c r="AO58" s="205"/>
      <c r="AP58" s="205"/>
    </row>
    <row r="59" spans="2:42" ht="17.25" thickBot="1" x14ac:dyDescent="0.35">
      <c r="B59" s="165" t="s">
        <v>1021</v>
      </c>
      <c r="C59" s="174">
        <v>2.3427244195763038E-2</v>
      </c>
      <c r="D59" s="223">
        <v>73.827772692771489</v>
      </c>
      <c r="E59" s="223">
        <v>424.08067991647999</v>
      </c>
      <c r="F59" s="224">
        <v>59.428025719431396</v>
      </c>
      <c r="H59" s="205"/>
      <c r="I59" s="205"/>
      <c r="J59" s="205"/>
      <c r="K59" s="205"/>
      <c r="L59" s="205"/>
      <c r="N59" s="205"/>
      <c r="O59" s="205"/>
      <c r="P59" s="205"/>
      <c r="Q59" s="205"/>
      <c r="R59" s="205"/>
      <c r="T59" s="166" t="s">
        <v>168</v>
      </c>
      <c r="U59" s="58">
        <f t="shared" si="13"/>
        <v>3.4377063019235203E-2</v>
      </c>
      <c r="V59" s="56">
        <v>63.893999999999998</v>
      </c>
      <c r="W59" s="56">
        <v>590.476</v>
      </c>
      <c r="X59" s="162">
        <v>38.654299999999999</v>
      </c>
      <c r="Z59" s="149" t="s">
        <v>86</v>
      </c>
      <c r="AA59" s="220">
        <f t="shared" si="14"/>
        <v>5.3510158785105592E-3</v>
      </c>
      <c r="AB59" s="221">
        <v>3.6789999999999998</v>
      </c>
      <c r="AC59" s="221">
        <v>38.082999999999998</v>
      </c>
      <c r="AD59" s="222">
        <v>4.0426039999999999</v>
      </c>
      <c r="AF59" s="85" t="s">
        <v>336</v>
      </c>
      <c r="AG59" s="94"/>
      <c r="AH59" s="84">
        <f>AH56+AH57+AH58</f>
        <v>4498.7544908523596</v>
      </c>
      <c r="AI59" s="84">
        <f t="shared" ref="AI59:AJ59" si="22">AI56+AI57+AI58</f>
        <v>29100.174001543008</v>
      </c>
      <c r="AJ59" s="83">
        <f t="shared" si="22"/>
        <v>4184.0808522390626</v>
      </c>
      <c r="AL59" s="218"/>
      <c r="AM59" s="218"/>
      <c r="AN59" s="218"/>
      <c r="AO59" s="205"/>
      <c r="AP59" s="205"/>
    </row>
    <row r="60" spans="2:42" x14ac:dyDescent="0.3">
      <c r="B60" s="165" t="s">
        <v>1018</v>
      </c>
      <c r="C60" s="174">
        <v>4.1395095242042608E-2</v>
      </c>
      <c r="D60" s="223">
        <v>130.45101065185739</v>
      </c>
      <c r="E60" s="223">
        <v>937.68170731364603</v>
      </c>
      <c r="F60" s="224">
        <v>66.447329837786711</v>
      </c>
      <c r="H60" s="205"/>
      <c r="I60" s="205"/>
      <c r="J60" s="205"/>
      <c r="K60" s="205"/>
      <c r="L60" s="205"/>
      <c r="N60" s="205"/>
      <c r="O60" s="205"/>
      <c r="P60" s="205"/>
      <c r="Q60" s="205"/>
      <c r="R60" s="205"/>
      <c r="T60" s="5" t="s">
        <v>186</v>
      </c>
      <c r="U60" s="169">
        <f t="shared" si="13"/>
        <v>3.9141880844044217E-3</v>
      </c>
      <c r="V60" s="75">
        <v>7.2750000000000004</v>
      </c>
      <c r="W60" s="75">
        <v>272.10599999999999</v>
      </c>
      <c r="X60" s="76">
        <v>5.0134030000000003</v>
      </c>
      <c r="Z60" s="149" t="s">
        <v>845</v>
      </c>
      <c r="AA60" s="220">
        <f t="shared" si="14"/>
        <v>0</v>
      </c>
      <c r="AB60" s="221">
        <v>0</v>
      </c>
      <c r="AC60" s="221">
        <v>0</v>
      </c>
      <c r="AD60" s="222">
        <v>0</v>
      </c>
      <c r="AF60" s="189"/>
      <c r="AG60" s="189"/>
      <c r="AH60" s="192"/>
      <c r="AI60" s="192"/>
      <c r="AJ60" s="192"/>
      <c r="AL60" s="205"/>
      <c r="AM60" s="205"/>
      <c r="AN60" s="205"/>
      <c r="AO60" s="205"/>
      <c r="AP60" s="205"/>
    </row>
    <row r="61" spans="2:42" ht="17.25" thickBot="1" x14ac:dyDescent="0.35">
      <c r="B61" s="5" t="s">
        <v>1040</v>
      </c>
      <c r="C61" s="169">
        <v>3.9164607598587461E-2</v>
      </c>
      <c r="D61" s="75">
        <v>123.42193231216844</v>
      </c>
      <c r="E61" s="75">
        <v>563.65629656915689</v>
      </c>
      <c r="F61" s="76">
        <v>49.442448145650985</v>
      </c>
      <c r="H61" s="205"/>
      <c r="I61" s="205"/>
      <c r="J61" s="205"/>
      <c r="K61" s="205"/>
      <c r="L61" s="205"/>
      <c r="N61" s="205"/>
      <c r="O61" s="205"/>
      <c r="P61" s="205"/>
      <c r="Q61" s="205"/>
      <c r="R61" s="205"/>
      <c r="T61" s="5" t="s">
        <v>187</v>
      </c>
      <c r="U61" s="169">
        <f t="shared" si="13"/>
        <v>0</v>
      </c>
      <c r="V61" s="75">
        <v>0</v>
      </c>
      <c r="W61" s="75">
        <v>0</v>
      </c>
      <c r="X61" s="76">
        <v>0</v>
      </c>
      <c r="Z61" s="149" t="s">
        <v>83</v>
      </c>
      <c r="AA61" s="220">
        <f t="shared" si="14"/>
        <v>1.0335503895813003E-2</v>
      </c>
      <c r="AB61" s="221">
        <v>7.1059999999999999</v>
      </c>
      <c r="AC61" s="221">
        <v>140.62200000000001</v>
      </c>
      <c r="AD61" s="222">
        <v>2.7921</v>
      </c>
      <c r="AF61" s="189"/>
      <c r="AG61" s="189"/>
      <c r="AH61" s="192"/>
      <c r="AI61" s="192"/>
      <c r="AJ61" s="192"/>
      <c r="AL61" s="205"/>
      <c r="AM61" s="205"/>
      <c r="AN61" s="205"/>
      <c r="AO61" s="205"/>
      <c r="AP61" s="205"/>
    </row>
    <row r="62" spans="2:42" ht="54.75" thickBot="1" x14ac:dyDescent="0.35">
      <c r="B62" s="165" t="s">
        <v>943</v>
      </c>
      <c r="C62" s="174">
        <v>2.7596825408335961E-2</v>
      </c>
      <c r="D62" s="223">
        <v>86.967640592452042</v>
      </c>
      <c r="E62" s="223">
        <v>342.14825511367212</v>
      </c>
      <c r="F62" s="224">
        <v>39.535216062868869</v>
      </c>
      <c r="H62" s="205"/>
      <c r="I62" s="205"/>
      <c r="J62" s="205"/>
      <c r="K62" s="205"/>
      <c r="L62" s="205"/>
      <c r="N62" s="205"/>
      <c r="O62" s="205"/>
      <c r="P62" s="205"/>
      <c r="Q62" s="205"/>
      <c r="R62" s="205"/>
      <c r="T62" s="5" t="s">
        <v>188</v>
      </c>
      <c r="U62" s="169">
        <f t="shared" si="13"/>
        <v>0.14247752233777372</v>
      </c>
      <c r="V62" s="227">
        <v>264.81200000000001</v>
      </c>
      <c r="W62" s="227">
        <v>1236.7080000000001</v>
      </c>
      <c r="X62" s="228">
        <v>108.14839599999999</v>
      </c>
      <c r="Z62" s="165" t="s">
        <v>274</v>
      </c>
      <c r="AA62" s="175">
        <f t="shared" si="14"/>
        <v>9.3057351428949605E-3</v>
      </c>
      <c r="AB62" s="176">
        <v>6.3979999999999997</v>
      </c>
      <c r="AC62" s="176">
        <v>130.703</v>
      </c>
      <c r="AD62" s="177">
        <v>2.6929099999999999</v>
      </c>
      <c r="AF62" s="93" t="s">
        <v>779</v>
      </c>
      <c r="AG62" s="92" t="s">
        <v>537</v>
      </c>
      <c r="AH62" s="91" t="s">
        <v>87</v>
      </c>
      <c r="AI62" s="91" t="s">
        <v>88</v>
      </c>
      <c r="AJ62" s="90" t="s">
        <v>338</v>
      </c>
      <c r="AL62" s="205"/>
      <c r="AM62" s="205"/>
      <c r="AN62" s="205"/>
      <c r="AO62" s="205"/>
      <c r="AP62" s="205"/>
    </row>
    <row r="63" spans="2:42" x14ac:dyDescent="0.3">
      <c r="B63" s="5" t="s">
        <v>1041</v>
      </c>
      <c r="C63" s="169">
        <v>7.6787442282376467E-2</v>
      </c>
      <c r="D63" s="75">
        <v>241.98517704903091</v>
      </c>
      <c r="E63" s="75">
        <v>1291.5218303111974</v>
      </c>
      <c r="F63" s="76">
        <v>102.5438647249824</v>
      </c>
      <c r="H63" s="205"/>
      <c r="I63" s="205"/>
      <c r="J63" s="205"/>
      <c r="K63" s="205"/>
      <c r="L63" s="205"/>
      <c r="N63" s="205"/>
      <c r="O63" s="205"/>
      <c r="P63" s="205"/>
      <c r="Q63" s="205"/>
      <c r="R63" s="205"/>
      <c r="T63" s="166" t="s">
        <v>190</v>
      </c>
      <c r="U63" s="58">
        <f t="shared" si="13"/>
        <v>3.4816635756686531E-2</v>
      </c>
      <c r="V63" s="56">
        <v>64.710999999999999</v>
      </c>
      <c r="W63" s="56">
        <v>371.78199999999998</v>
      </c>
      <c r="X63" s="162">
        <v>31.043948</v>
      </c>
      <c r="Z63" s="149" t="s">
        <v>846</v>
      </c>
      <c r="AA63" s="220">
        <f t="shared" si="14"/>
        <v>0</v>
      </c>
      <c r="AB63" s="221">
        <v>0</v>
      </c>
      <c r="AC63" s="221">
        <v>0</v>
      </c>
      <c r="AD63" s="222">
        <v>0</v>
      </c>
      <c r="AF63" s="89" t="s">
        <v>753</v>
      </c>
      <c r="AG63" s="105">
        <f t="shared" ref="AG63:AG81" si="23">AH63/$AH$166</f>
        <v>5.7454122580350353E-3</v>
      </c>
      <c r="AH63" s="104">
        <v>25.523</v>
      </c>
      <c r="AI63" s="104">
        <v>126.40600000000001</v>
      </c>
      <c r="AJ63" s="103">
        <v>24.190625000000001</v>
      </c>
      <c r="AL63" s="205"/>
      <c r="AM63" s="205"/>
      <c r="AN63" s="205"/>
      <c r="AO63" s="205"/>
      <c r="AP63" s="205"/>
    </row>
    <row r="64" spans="2:42" x14ac:dyDescent="0.3">
      <c r="B64" s="165" t="s">
        <v>1017</v>
      </c>
      <c r="C64" s="174">
        <v>4.0894623686020232E-2</v>
      </c>
      <c r="D64" s="223">
        <v>128.87384263463494</v>
      </c>
      <c r="E64" s="223">
        <v>637.09581955826911</v>
      </c>
      <c r="F64" s="224">
        <v>55.568314443138057</v>
      </c>
      <c r="H64" s="205"/>
      <c r="I64" s="205"/>
      <c r="J64" s="205"/>
      <c r="K64" s="205"/>
      <c r="L64" s="205"/>
      <c r="N64" s="205"/>
      <c r="O64" s="205"/>
      <c r="P64" s="205"/>
      <c r="Q64" s="205"/>
      <c r="R64" s="205"/>
      <c r="T64" s="166" t="s">
        <v>189</v>
      </c>
      <c r="U64" s="58">
        <f t="shared" si="13"/>
        <v>8.0506374880758499E-2</v>
      </c>
      <c r="V64" s="56">
        <v>149.631</v>
      </c>
      <c r="W64" s="56">
        <v>597.47699999999998</v>
      </c>
      <c r="X64" s="162">
        <v>60.050401999999998</v>
      </c>
      <c r="Z64" s="149" t="s">
        <v>79</v>
      </c>
      <c r="AA64" s="220">
        <f t="shared" si="14"/>
        <v>8.1885524040300625E-2</v>
      </c>
      <c r="AB64" s="221">
        <v>56.298999999999999</v>
      </c>
      <c r="AC64" s="221">
        <v>865.25300000000004</v>
      </c>
      <c r="AD64" s="222">
        <v>52.801402000000003</v>
      </c>
      <c r="AF64" s="89" t="s">
        <v>754</v>
      </c>
      <c r="AG64" s="105">
        <f t="shared" si="23"/>
        <v>6.2084578645381133E-4</v>
      </c>
      <c r="AH64" s="104">
        <v>2.758</v>
      </c>
      <c r="AI64" s="104">
        <v>9.4629999999999992</v>
      </c>
      <c r="AJ64" s="103">
        <v>1.283353</v>
      </c>
      <c r="AL64" s="205"/>
      <c r="AM64" s="205"/>
      <c r="AN64" s="205"/>
      <c r="AO64" s="205"/>
      <c r="AP64" s="205"/>
    </row>
    <row r="65" spans="2:42" x14ac:dyDescent="0.3">
      <c r="B65" s="165" t="s">
        <v>1019</v>
      </c>
      <c r="C65" s="174">
        <v>2.9627482499874413E-2</v>
      </c>
      <c r="D65" s="223">
        <v>93.366980135691151</v>
      </c>
      <c r="E65" s="223">
        <v>584.59412448619184</v>
      </c>
      <c r="F65" s="224">
        <v>39.625644916862214</v>
      </c>
      <c r="H65" s="205"/>
      <c r="I65" s="205"/>
      <c r="J65" s="205"/>
      <c r="K65" s="205"/>
      <c r="L65" s="205"/>
      <c r="N65" s="205"/>
      <c r="O65" s="205"/>
      <c r="P65" s="205"/>
      <c r="Q65" s="205"/>
      <c r="R65" s="205"/>
      <c r="T65" s="5" t="s">
        <v>829</v>
      </c>
      <c r="U65" s="169">
        <f t="shared" si="13"/>
        <v>0</v>
      </c>
      <c r="V65" s="75">
        <v>0</v>
      </c>
      <c r="W65" s="75">
        <v>0</v>
      </c>
      <c r="X65" s="76">
        <v>0</v>
      </c>
      <c r="Z65" s="165" t="s">
        <v>833</v>
      </c>
      <c r="AA65" s="175">
        <f t="shared" si="14"/>
        <v>7.1075861085940606E-2</v>
      </c>
      <c r="AB65" s="176">
        <v>48.866999999999997</v>
      </c>
      <c r="AC65" s="176">
        <v>839.476</v>
      </c>
      <c r="AD65" s="177">
        <v>50.901026000000002</v>
      </c>
      <c r="AF65" s="89" t="s">
        <v>755</v>
      </c>
      <c r="AG65" s="105">
        <f t="shared" si="23"/>
        <v>1.957555128201954E-2</v>
      </c>
      <c r="AH65" s="104">
        <v>86.960999999999999</v>
      </c>
      <c r="AI65" s="104">
        <v>535.36400000000003</v>
      </c>
      <c r="AJ65" s="103">
        <v>89.071776999999997</v>
      </c>
      <c r="AL65" s="205"/>
      <c r="AM65" s="205"/>
      <c r="AN65" s="205"/>
      <c r="AO65" s="205"/>
      <c r="AP65" s="205"/>
    </row>
    <row r="66" spans="2:42" x14ac:dyDescent="0.3">
      <c r="B66" s="25" t="s">
        <v>324</v>
      </c>
      <c r="C66" s="59"/>
      <c r="D66" s="136">
        <v>3151.3639451508216</v>
      </c>
      <c r="E66" s="136">
        <v>14799.476623821573</v>
      </c>
      <c r="F66" s="137">
        <v>1198.2445640926173</v>
      </c>
      <c r="H66" s="205"/>
      <c r="I66" s="205"/>
      <c r="J66" s="205"/>
      <c r="K66" s="205"/>
      <c r="L66" s="205"/>
      <c r="N66" s="205"/>
      <c r="O66" s="205"/>
      <c r="P66" s="205"/>
      <c r="Q66" s="205"/>
      <c r="R66" s="205"/>
      <c r="T66" s="25" t="s">
        <v>324</v>
      </c>
      <c r="U66" s="59"/>
      <c r="V66" s="136">
        <f>V33+V34+V35+V36+V38+V40+V41+V43+V45+V47+V48+V49+V51+V53+V54+V57+V58+V60+V61+V62+V65</f>
        <v>1858.623</v>
      </c>
      <c r="W66" s="136">
        <f>W33+W34+W35+W36+W38+W40+W41+W43+W45+W47+W48+W49+W51+W53+W54+W57+W58+W60+W61+W62+W65</f>
        <v>10362.405000000001</v>
      </c>
      <c r="X66" s="137">
        <f>X33+X34+X35+X36+X38+X40+X41+X43+X45+X47+X48+X49+X51+X53+X54+X57+X58+X60+X61+X62+X65</f>
        <v>903.78858200000013</v>
      </c>
      <c r="Z66" s="149" t="s">
        <v>84</v>
      </c>
      <c r="AA66" s="220">
        <f t="shared" si="14"/>
        <v>0</v>
      </c>
      <c r="AB66" s="221">
        <v>0</v>
      </c>
      <c r="AC66" s="221">
        <v>0</v>
      </c>
      <c r="AD66" s="222">
        <v>0</v>
      </c>
      <c r="AF66" s="89" t="s">
        <v>756</v>
      </c>
      <c r="AG66" s="105">
        <f t="shared" si="23"/>
        <v>3.7104427476860671E-3</v>
      </c>
      <c r="AH66" s="104">
        <v>16.483000000000001</v>
      </c>
      <c r="AI66" s="104">
        <v>92.019000000000005</v>
      </c>
      <c r="AJ66" s="103">
        <v>11.734481000000001</v>
      </c>
      <c r="AL66" s="205"/>
      <c r="AM66" s="205"/>
      <c r="AN66" s="205"/>
      <c r="AO66" s="205"/>
      <c r="AP66" s="205"/>
    </row>
    <row r="67" spans="2:42" x14ac:dyDescent="0.3">
      <c r="B67" s="25" t="s">
        <v>105</v>
      </c>
      <c r="C67" s="59"/>
      <c r="D67" s="138">
        <v>409.15282841063845</v>
      </c>
      <c r="E67" s="136">
        <v>2140.3982860718579</v>
      </c>
      <c r="F67" s="139">
        <v>199.64823706596664</v>
      </c>
      <c r="H67" s="205"/>
      <c r="I67" s="205"/>
      <c r="J67" s="205"/>
      <c r="K67" s="205"/>
      <c r="L67" s="205"/>
      <c r="N67" s="205"/>
      <c r="O67" s="205"/>
      <c r="P67" s="205"/>
      <c r="Q67" s="205"/>
      <c r="R67" s="205"/>
      <c r="T67" s="25" t="s">
        <v>750</v>
      </c>
      <c r="U67" s="60"/>
      <c r="V67" s="136">
        <f>V20</f>
        <v>338.00640939474079</v>
      </c>
      <c r="W67" s="136">
        <f>W20</f>
        <v>2352.4089076516984</v>
      </c>
      <c r="X67" s="137">
        <f>X20</f>
        <v>205.060589798688</v>
      </c>
      <c r="Z67" s="149" t="s">
        <v>847</v>
      </c>
      <c r="AA67" s="220">
        <f t="shared" si="14"/>
        <v>5.9066255728815933E-3</v>
      </c>
      <c r="AB67" s="221">
        <v>4.0609999999999999</v>
      </c>
      <c r="AC67" s="221">
        <v>38.396999999999998</v>
      </c>
      <c r="AD67" s="222">
        <v>1.4123380000000001</v>
      </c>
      <c r="AF67" s="89" t="s">
        <v>757</v>
      </c>
      <c r="AG67" s="105">
        <f t="shared" si="23"/>
        <v>0.15314541230305651</v>
      </c>
      <c r="AH67" s="221">
        <v>680.322</v>
      </c>
      <c r="AI67" s="221">
        <v>4462.2210000000005</v>
      </c>
      <c r="AJ67" s="222">
        <v>666.56609899999978</v>
      </c>
      <c r="AL67" s="205"/>
      <c r="AM67" s="205"/>
      <c r="AN67" s="205"/>
      <c r="AO67" s="205"/>
      <c r="AP67" s="205"/>
    </row>
    <row r="68" spans="2:42" ht="17.25" thickBot="1" x14ac:dyDescent="0.35">
      <c r="B68" s="26" t="s">
        <v>340</v>
      </c>
      <c r="C68" s="64"/>
      <c r="D68" s="225">
        <v>3560.5167735614609</v>
      </c>
      <c r="E68" s="225">
        <v>16939.874909893428</v>
      </c>
      <c r="F68" s="226">
        <v>1397.8928011585845</v>
      </c>
      <c r="H68" s="205"/>
      <c r="I68" s="205"/>
      <c r="J68" s="205"/>
      <c r="K68" s="205"/>
      <c r="L68" s="205"/>
      <c r="N68" s="205"/>
      <c r="O68" s="205"/>
      <c r="P68" s="205"/>
      <c r="Q68" s="205"/>
      <c r="R68" s="205"/>
      <c r="T68" s="26" t="s">
        <v>830</v>
      </c>
      <c r="U68" s="53"/>
      <c r="V68" s="225">
        <f>V66+V67</f>
        <v>2196.6294093947408</v>
      </c>
      <c r="W68" s="225">
        <f>W66+W67</f>
        <v>12714.8139076517</v>
      </c>
      <c r="X68" s="226">
        <f>X66+X67</f>
        <v>1108.8491717986881</v>
      </c>
      <c r="Z68" s="149" t="s">
        <v>848</v>
      </c>
      <c r="AA68" s="220">
        <f t="shared" si="14"/>
        <v>1.2722298420584904E-2</v>
      </c>
      <c r="AB68" s="221">
        <v>8.7469999999999999</v>
      </c>
      <c r="AC68" s="221">
        <v>589.67200000000003</v>
      </c>
      <c r="AD68" s="222">
        <v>57.676822000000001</v>
      </c>
      <c r="AF68" s="160" t="s">
        <v>585</v>
      </c>
      <c r="AG68" s="157">
        <f t="shared" si="23"/>
        <v>5.8840783220145666E-2</v>
      </c>
      <c r="AH68" s="176">
        <v>261.39</v>
      </c>
      <c r="AI68" s="176">
        <v>1652.385</v>
      </c>
      <c r="AJ68" s="177">
        <v>250.01556299999999</v>
      </c>
      <c r="AL68" s="205"/>
      <c r="AM68" s="205"/>
      <c r="AN68" s="205"/>
      <c r="AO68" s="205"/>
      <c r="AP68" s="205"/>
    </row>
    <row r="69" spans="2:42" x14ac:dyDescent="0.3">
      <c r="B69" s="236"/>
      <c r="C69" s="237"/>
      <c r="D69" s="238"/>
      <c r="E69" s="238"/>
      <c r="F69" s="238"/>
      <c r="H69" s="205"/>
      <c r="I69" s="205"/>
      <c r="J69" s="205"/>
      <c r="K69" s="205"/>
      <c r="L69" s="205"/>
      <c r="N69" s="205"/>
      <c r="O69" s="205"/>
      <c r="P69" s="205"/>
      <c r="Q69" s="205"/>
      <c r="R69" s="205"/>
      <c r="T69" s="205"/>
      <c r="U69" s="205"/>
      <c r="V69" s="205"/>
      <c r="W69" s="205"/>
      <c r="X69" s="205"/>
      <c r="Z69" s="149" t="s">
        <v>73</v>
      </c>
      <c r="AA69" s="220">
        <f t="shared" si="14"/>
        <v>3.5809190249777106E-2</v>
      </c>
      <c r="AB69" s="221">
        <v>24.62</v>
      </c>
      <c r="AC69" s="221">
        <v>462.351</v>
      </c>
      <c r="AD69" s="222">
        <v>66.418727000000004</v>
      </c>
      <c r="AF69" s="160" t="s">
        <v>545</v>
      </c>
      <c r="AG69" s="157">
        <f t="shared" si="23"/>
        <v>1.5610962452786573E-2</v>
      </c>
      <c r="AH69" s="176">
        <v>69.349000000000004</v>
      </c>
      <c r="AI69" s="176">
        <v>350.03300000000002</v>
      </c>
      <c r="AJ69" s="177">
        <v>49.744824000000001</v>
      </c>
      <c r="AL69" s="205"/>
      <c r="AM69" s="205"/>
      <c r="AN69" s="205"/>
      <c r="AO69" s="205"/>
      <c r="AP69" s="205"/>
    </row>
    <row r="70" spans="2:42" x14ac:dyDescent="0.3">
      <c r="B70" s="74"/>
      <c r="C70" s="174"/>
      <c r="D70" s="56"/>
      <c r="E70" s="56"/>
      <c r="F70" s="56"/>
      <c r="H70" s="205"/>
      <c r="I70" s="205"/>
      <c r="J70" s="205"/>
      <c r="K70" s="205"/>
      <c r="L70" s="205"/>
      <c r="N70" s="205"/>
      <c r="O70" s="205"/>
      <c r="P70" s="205"/>
      <c r="Q70" s="205"/>
      <c r="R70" s="205"/>
      <c r="T70" s="205"/>
      <c r="U70" s="205"/>
      <c r="V70" s="205"/>
      <c r="W70" s="205"/>
      <c r="X70" s="205"/>
      <c r="Z70" s="165" t="s">
        <v>835</v>
      </c>
      <c r="AA70" s="175">
        <f t="shared" si="14"/>
        <v>3.5809190249777106E-2</v>
      </c>
      <c r="AB70" s="176">
        <v>24.62</v>
      </c>
      <c r="AC70" s="176">
        <v>462.351</v>
      </c>
      <c r="AD70" s="177">
        <v>66.418727000000004</v>
      </c>
      <c r="AF70" s="160" t="s">
        <v>540</v>
      </c>
      <c r="AG70" s="157">
        <f t="shared" si="23"/>
        <v>7.2468775936575585E-3</v>
      </c>
      <c r="AH70" s="176">
        <v>32.192999999999998</v>
      </c>
      <c r="AI70" s="176">
        <v>256.267</v>
      </c>
      <c r="AJ70" s="177">
        <v>34.567844999999998</v>
      </c>
      <c r="AL70" s="205"/>
      <c r="AM70" s="205"/>
      <c r="AN70" s="205"/>
      <c r="AO70" s="205"/>
      <c r="AP70" s="205"/>
    </row>
    <row r="71" spans="2:42" x14ac:dyDescent="0.3">
      <c r="B71" s="236"/>
      <c r="C71" s="237"/>
      <c r="D71" s="238"/>
      <c r="E71" s="238"/>
      <c r="F71" s="238"/>
      <c r="H71" s="205"/>
      <c r="I71" s="205"/>
      <c r="J71" s="205"/>
      <c r="K71" s="205"/>
      <c r="L71" s="205"/>
      <c r="N71" s="205"/>
      <c r="O71" s="205"/>
      <c r="P71" s="205"/>
      <c r="Q71" s="205"/>
      <c r="R71" s="205"/>
      <c r="T71" s="205"/>
      <c r="U71" s="205"/>
      <c r="V71" s="205"/>
      <c r="W71" s="205"/>
      <c r="X71" s="205"/>
      <c r="Z71" s="23" t="s">
        <v>324</v>
      </c>
      <c r="AA71" s="51"/>
      <c r="AB71" s="87">
        <f>AB33+AB35+AB36+AB37+AB38+AB39+AB41+AB42+AB44+AB47+AB48+AB49+AB50+AB52+AB54+AB55+AB58+AB59+AB60+AB61+AB63+AB64+AB66+AB67+AB68+AB69</f>
        <v>687.5329999999999</v>
      </c>
      <c r="AC71" s="87">
        <f>AC33+AC35+AC36+AC37+AC38+AC39+AC41+AC42+AC44+AC47+AC48+AC49+AC50+AC52+AC54+AC55+AC58+AC59+AC60+AC61+AC63+AC64+AC66+AC67+AC68+AC69</f>
        <v>12287.312000000002</v>
      </c>
      <c r="AD71" s="86">
        <f>AD33+AD35+AD36+AD37+AD38+AD39+AD41+AD42+AD44+AD47+AD48+AD49+AD50+AD52+AD54+AD55+AD58+AD59+AD60+AD61+AD63+AD64+AD66+AD67+AD68+AD69</f>
        <v>746.47360000000003</v>
      </c>
      <c r="AF71" s="160" t="s">
        <v>542</v>
      </c>
      <c r="AG71" s="157">
        <f t="shared" si="23"/>
        <v>3.8360525913558374E-2</v>
      </c>
      <c r="AH71" s="176">
        <v>170.41</v>
      </c>
      <c r="AI71" s="176">
        <v>1073.49</v>
      </c>
      <c r="AJ71" s="177">
        <v>179.563501</v>
      </c>
      <c r="AL71" s="205"/>
      <c r="AM71" s="205"/>
      <c r="AN71" s="205"/>
      <c r="AO71" s="205"/>
      <c r="AP71" s="205"/>
    </row>
    <row r="72" spans="2:42" x14ac:dyDescent="0.3">
      <c r="B72" s="236"/>
      <c r="C72" s="237"/>
      <c r="D72" s="238"/>
      <c r="E72" s="238"/>
      <c r="F72" s="238"/>
      <c r="H72" s="205"/>
      <c r="I72" s="205"/>
      <c r="J72" s="205"/>
      <c r="K72" s="205"/>
      <c r="L72" s="205"/>
      <c r="N72" s="205"/>
      <c r="O72" s="205"/>
      <c r="P72" s="205"/>
      <c r="Q72" s="205"/>
      <c r="R72" s="205"/>
      <c r="T72" s="205"/>
      <c r="U72" s="205"/>
      <c r="V72" s="205"/>
      <c r="W72" s="205"/>
      <c r="X72" s="205"/>
      <c r="Z72" s="23" t="s">
        <v>105</v>
      </c>
      <c r="AA72" s="51"/>
      <c r="AB72" s="87">
        <f>AB20</f>
        <v>4.548</v>
      </c>
      <c r="AC72" s="87">
        <f>AC20</f>
        <v>68.504999999999995</v>
      </c>
      <c r="AD72" s="86">
        <f>AD19</f>
        <v>6.2054679999999998</v>
      </c>
      <c r="AF72" s="160" t="s">
        <v>594</v>
      </c>
      <c r="AG72" s="157">
        <f t="shared" si="23"/>
        <v>1.1246358046132132E-3</v>
      </c>
      <c r="AH72" s="176">
        <v>4.9960000000000004</v>
      </c>
      <c r="AI72" s="176">
        <v>17.989000000000001</v>
      </c>
      <c r="AJ72" s="177">
        <v>2.6352869999999999</v>
      </c>
      <c r="AL72" s="205"/>
      <c r="AM72" s="205"/>
      <c r="AN72" s="205"/>
      <c r="AO72" s="205"/>
      <c r="AP72" s="205"/>
    </row>
    <row r="73" spans="2:42" ht="17.25" thickBot="1" x14ac:dyDescent="0.35">
      <c r="B73" s="74"/>
      <c r="C73" s="174"/>
      <c r="D73" s="56"/>
      <c r="E73" s="56"/>
      <c r="F73" s="56"/>
      <c r="H73" s="205"/>
      <c r="I73" s="205"/>
      <c r="J73" s="205"/>
      <c r="K73" s="205"/>
      <c r="L73" s="205"/>
      <c r="N73" s="205"/>
      <c r="O73" s="205"/>
      <c r="P73" s="205"/>
      <c r="Q73" s="205"/>
      <c r="R73" s="205"/>
      <c r="T73" s="205"/>
      <c r="U73" s="205"/>
      <c r="V73" s="205"/>
      <c r="W73" s="205"/>
      <c r="X73" s="205"/>
      <c r="Z73" s="24" t="s">
        <v>328</v>
      </c>
      <c r="AA73" s="53"/>
      <c r="AB73" s="84">
        <f>AB71+AB72</f>
        <v>692.0809999999999</v>
      </c>
      <c r="AC73" s="84">
        <f>AC71+AC72</f>
        <v>12355.817000000001</v>
      </c>
      <c r="AD73" s="83">
        <f>AD71+AD72</f>
        <v>752.67906800000003</v>
      </c>
      <c r="AF73" s="160" t="s">
        <v>549</v>
      </c>
      <c r="AG73" s="157">
        <f t="shared" si="23"/>
        <v>4.6682740824797462E-3</v>
      </c>
      <c r="AH73" s="176">
        <v>20.738</v>
      </c>
      <c r="AI73" s="176">
        <v>146.87</v>
      </c>
      <c r="AJ73" s="177">
        <v>16.833637</v>
      </c>
      <c r="AL73" s="205"/>
      <c r="AM73" s="205"/>
      <c r="AN73" s="205"/>
      <c r="AO73" s="205"/>
      <c r="AP73" s="205"/>
    </row>
    <row r="74" spans="2:42" x14ac:dyDescent="0.3">
      <c r="B74" s="236"/>
      <c r="C74" s="237"/>
      <c r="D74" s="238"/>
      <c r="E74" s="238"/>
      <c r="F74" s="238"/>
      <c r="H74" s="205"/>
      <c r="I74" s="205"/>
      <c r="J74" s="205"/>
      <c r="K74" s="205"/>
      <c r="L74" s="205"/>
      <c r="N74" s="205"/>
      <c r="O74" s="205"/>
      <c r="P74" s="205"/>
      <c r="Q74" s="205"/>
      <c r="R74" s="205"/>
      <c r="T74" s="205"/>
      <c r="U74" s="205"/>
      <c r="V74" s="205"/>
      <c r="W74" s="205"/>
      <c r="X74" s="205"/>
      <c r="Z74" s="205"/>
      <c r="AA74" s="205"/>
      <c r="AB74" s="205"/>
      <c r="AC74" s="205"/>
      <c r="AD74" s="205"/>
      <c r="AF74" s="160" t="s">
        <v>589</v>
      </c>
      <c r="AG74" s="157">
        <f t="shared" si="23"/>
        <v>1.9350218928052801E-3</v>
      </c>
      <c r="AH74" s="176">
        <v>8.5960000000000001</v>
      </c>
      <c r="AI74" s="176">
        <v>47.621000000000002</v>
      </c>
      <c r="AJ74" s="177">
        <v>6.4690799999999999</v>
      </c>
      <c r="AL74" s="205"/>
      <c r="AM74" s="205"/>
      <c r="AN74" s="205"/>
      <c r="AO74" s="205"/>
      <c r="AP74" s="205"/>
    </row>
    <row r="75" spans="2:42" x14ac:dyDescent="0.3">
      <c r="B75" s="74"/>
      <c r="C75" s="174"/>
      <c r="D75" s="56"/>
      <c r="E75" s="56"/>
      <c r="F75" s="56"/>
      <c r="H75" s="205"/>
      <c r="I75" s="205"/>
      <c r="J75" s="205"/>
      <c r="K75" s="205"/>
      <c r="L75" s="205"/>
      <c r="N75" s="205"/>
      <c r="O75" s="205"/>
      <c r="P75" s="205"/>
      <c r="Q75" s="205"/>
      <c r="R75" s="205"/>
      <c r="T75" s="205"/>
      <c r="U75" s="205"/>
      <c r="V75" s="205"/>
      <c r="W75" s="205"/>
      <c r="X75" s="205"/>
      <c r="Z75" s="205"/>
      <c r="AA75" s="205"/>
      <c r="AB75" s="205"/>
      <c r="AC75" s="205"/>
      <c r="AD75" s="205"/>
      <c r="AF75" s="160" t="s">
        <v>564</v>
      </c>
      <c r="AG75" s="157">
        <f t="shared" si="23"/>
        <v>2.4099981833845194E-3</v>
      </c>
      <c r="AH75" s="176">
        <v>10.706</v>
      </c>
      <c r="AI75" s="176">
        <v>83.856999999999999</v>
      </c>
      <c r="AJ75" s="177">
        <v>17.342914</v>
      </c>
      <c r="AL75" s="205"/>
      <c r="AM75" s="205"/>
      <c r="AN75" s="205"/>
      <c r="AO75" s="205"/>
      <c r="AP75" s="205"/>
    </row>
    <row r="76" spans="2:42" x14ac:dyDescent="0.3">
      <c r="B76" s="236"/>
      <c r="C76" s="237"/>
      <c r="D76" s="238"/>
      <c r="E76" s="238"/>
      <c r="F76" s="238"/>
      <c r="H76" s="205"/>
      <c r="I76" s="205"/>
      <c r="J76" s="205"/>
      <c r="K76" s="205"/>
      <c r="L76" s="205"/>
      <c r="N76" s="205"/>
      <c r="O76" s="205"/>
      <c r="P76" s="205"/>
      <c r="Q76" s="205"/>
      <c r="R76" s="205"/>
      <c r="T76" s="205"/>
      <c r="U76" s="205"/>
      <c r="V76" s="205"/>
      <c r="W76" s="205"/>
      <c r="X76" s="205"/>
      <c r="Z76" s="205"/>
      <c r="AA76" s="205"/>
      <c r="AB76" s="205"/>
      <c r="AC76" s="205"/>
      <c r="AD76" s="205"/>
      <c r="AF76" s="89" t="s">
        <v>758</v>
      </c>
      <c r="AG76" s="105">
        <f t="shared" si="23"/>
        <v>2.2144925396081833E-2</v>
      </c>
      <c r="AH76" s="104">
        <v>98.375000000000014</v>
      </c>
      <c r="AI76" s="104">
        <v>570.65599999999995</v>
      </c>
      <c r="AJ76" s="103">
        <v>70.770643000000007</v>
      </c>
      <c r="AL76" s="205"/>
      <c r="AM76" s="205"/>
      <c r="AN76" s="205"/>
      <c r="AO76" s="205"/>
      <c r="AP76" s="205"/>
    </row>
    <row r="77" spans="2:42" x14ac:dyDescent="0.3">
      <c r="B77" s="22"/>
      <c r="C77" s="174"/>
      <c r="D77" s="56"/>
      <c r="E77" s="56"/>
      <c r="F77" s="56"/>
      <c r="H77" s="205"/>
      <c r="I77" s="205"/>
      <c r="J77" s="205"/>
      <c r="K77" s="205"/>
      <c r="L77" s="205"/>
      <c r="N77" s="205"/>
      <c r="O77" s="205"/>
      <c r="P77" s="205"/>
      <c r="Q77" s="205"/>
      <c r="R77" s="205"/>
      <c r="T77" s="205"/>
      <c r="U77" s="205"/>
      <c r="V77" s="205"/>
      <c r="W77" s="205"/>
      <c r="X77" s="205"/>
      <c r="Z77" s="205"/>
      <c r="AA77" s="205"/>
      <c r="AB77" s="205"/>
      <c r="AC77" s="205"/>
      <c r="AD77" s="205"/>
      <c r="AF77" s="160" t="s">
        <v>605</v>
      </c>
      <c r="AG77" s="157">
        <f t="shared" si="23"/>
        <v>1.245293288855143E-2</v>
      </c>
      <c r="AH77" s="204">
        <v>55.32</v>
      </c>
      <c r="AI77" s="204">
        <v>293.923</v>
      </c>
      <c r="AJ77" s="219">
        <v>29.509433000000001</v>
      </c>
      <c r="AL77" s="205"/>
      <c r="AM77" s="205"/>
      <c r="AN77" s="205"/>
      <c r="AO77" s="205"/>
      <c r="AP77" s="205"/>
    </row>
    <row r="78" spans="2:42" x14ac:dyDescent="0.3">
      <c r="B78" s="236"/>
      <c r="C78" s="237"/>
      <c r="D78" s="238"/>
      <c r="E78" s="238"/>
      <c r="F78" s="238"/>
      <c r="H78" s="205"/>
      <c r="I78" s="205"/>
      <c r="J78" s="205"/>
      <c r="K78" s="205"/>
      <c r="L78" s="205"/>
      <c r="N78" s="205"/>
      <c r="O78" s="205"/>
      <c r="P78" s="205"/>
      <c r="Q78" s="205"/>
      <c r="R78" s="205"/>
      <c r="T78" s="205"/>
      <c r="U78" s="205"/>
      <c r="V78" s="205"/>
      <c r="W78" s="205"/>
      <c r="X78" s="205"/>
      <c r="Z78" s="205"/>
      <c r="AA78" s="205"/>
      <c r="AB78" s="205"/>
      <c r="AC78" s="205"/>
      <c r="AD78" s="205"/>
      <c r="AF78" s="160" t="s">
        <v>614</v>
      </c>
      <c r="AG78" s="157">
        <f t="shared" si="23"/>
        <v>2.8901519406383191E-3</v>
      </c>
      <c r="AH78" s="204">
        <v>12.839</v>
      </c>
      <c r="AI78" s="204">
        <v>60.265000000000001</v>
      </c>
      <c r="AJ78" s="219">
        <v>13.023123999999999</v>
      </c>
      <c r="AL78" s="205"/>
      <c r="AM78" s="205"/>
      <c r="AN78" s="205"/>
      <c r="AO78" s="205"/>
      <c r="AP78" s="205"/>
    </row>
    <row r="79" spans="2:42" x14ac:dyDescent="0.3">
      <c r="B79" s="236"/>
      <c r="C79" s="237"/>
      <c r="D79" s="238"/>
      <c r="E79" s="238"/>
      <c r="F79" s="238"/>
      <c r="H79" s="205"/>
      <c r="I79" s="205"/>
      <c r="J79" s="205"/>
      <c r="K79" s="205"/>
      <c r="L79" s="205"/>
      <c r="N79" s="205"/>
      <c r="O79" s="205"/>
      <c r="P79" s="205"/>
      <c r="Q79" s="205"/>
      <c r="R79" s="205"/>
      <c r="T79" s="205"/>
      <c r="U79" s="205"/>
      <c r="V79" s="205"/>
      <c r="W79" s="205"/>
      <c r="X79" s="205"/>
      <c r="Z79" s="205"/>
      <c r="AA79" s="205"/>
      <c r="AB79" s="205"/>
      <c r="AC79" s="205"/>
      <c r="AD79" s="205"/>
      <c r="AF79" s="160" t="s">
        <v>759</v>
      </c>
      <c r="AG79" s="157">
        <f t="shared" si="23"/>
        <v>5.1211898628804233E-4</v>
      </c>
      <c r="AH79" s="204">
        <v>2.2749999999999999</v>
      </c>
      <c r="AI79" s="204">
        <v>17.126000000000001</v>
      </c>
      <c r="AJ79" s="219">
        <v>0.70481000000000005</v>
      </c>
      <c r="AL79" s="205"/>
      <c r="AM79" s="205"/>
      <c r="AN79" s="205"/>
      <c r="AO79" s="205"/>
      <c r="AP79" s="205"/>
    </row>
    <row r="80" spans="2:42" x14ac:dyDescent="0.3">
      <c r="B80" s="236"/>
      <c r="C80" s="237"/>
      <c r="D80" s="238"/>
      <c r="E80" s="238"/>
      <c r="F80" s="238"/>
      <c r="H80" s="205"/>
      <c r="I80" s="205"/>
      <c r="J80" s="205"/>
      <c r="K80" s="205"/>
      <c r="L80" s="205"/>
      <c r="N80" s="205"/>
      <c r="O80" s="205"/>
      <c r="P80" s="205"/>
      <c r="Q80" s="205"/>
      <c r="R80" s="205"/>
      <c r="T80" s="205"/>
      <c r="U80" s="205"/>
      <c r="V80" s="205"/>
      <c r="W80" s="205"/>
      <c r="X80" s="205"/>
      <c r="Z80" s="205"/>
      <c r="AA80" s="205"/>
      <c r="AB80" s="205"/>
      <c r="AC80" s="205"/>
      <c r="AD80" s="205"/>
      <c r="AF80" s="89" t="s">
        <v>760</v>
      </c>
      <c r="AG80" s="105">
        <f t="shared" si="23"/>
        <v>1.3194886373740611E-2</v>
      </c>
      <c r="AH80" s="104">
        <v>58.616</v>
      </c>
      <c r="AI80" s="104">
        <v>289.09500000000003</v>
      </c>
      <c r="AJ80" s="103">
        <v>60.190624</v>
      </c>
      <c r="AL80" s="205"/>
      <c r="AM80" s="205"/>
      <c r="AN80" s="205"/>
      <c r="AO80" s="205"/>
      <c r="AP80" s="205"/>
    </row>
    <row r="81" spans="2:42" x14ac:dyDescent="0.3">
      <c r="B81" s="236"/>
      <c r="C81" s="237"/>
      <c r="D81" s="238"/>
      <c r="E81" s="238"/>
      <c r="F81" s="238"/>
      <c r="H81" s="205"/>
      <c r="I81" s="205"/>
      <c r="J81" s="205"/>
      <c r="K81" s="205"/>
      <c r="L81" s="205"/>
      <c r="N81" s="205"/>
      <c r="O81" s="205"/>
      <c r="P81" s="205"/>
      <c r="Q81" s="205"/>
      <c r="R81" s="205"/>
      <c r="T81" s="205"/>
      <c r="U81" s="205"/>
      <c r="V81" s="205"/>
      <c r="W81" s="205"/>
      <c r="X81" s="205"/>
      <c r="Z81" s="205"/>
      <c r="AA81" s="205"/>
      <c r="AB81" s="205"/>
      <c r="AC81" s="205"/>
      <c r="AD81" s="205"/>
      <c r="AF81" s="89" t="s">
        <v>761</v>
      </c>
      <c r="AG81" s="105">
        <f t="shared" si="23"/>
        <v>3.2906177325532321E-3</v>
      </c>
      <c r="AH81" s="104">
        <v>14.618</v>
      </c>
      <c r="AI81" s="104">
        <v>87.203999999999994</v>
      </c>
      <c r="AJ81" s="103">
        <v>12.833622</v>
      </c>
      <c r="AL81" s="205"/>
      <c r="AM81" s="205"/>
      <c r="AN81" s="205"/>
      <c r="AO81" s="205"/>
      <c r="AP81" s="205"/>
    </row>
    <row r="82" spans="2:42" x14ac:dyDescent="0.3">
      <c r="B82" s="236"/>
      <c r="C82" s="237"/>
      <c r="D82" s="238"/>
      <c r="E82" s="238"/>
      <c r="F82" s="238"/>
      <c r="H82" s="205"/>
      <c r="I82" s="205"/>
      <c r="J82" s="205"/>
      <c r="K82" s="205"/>
      <c r="L82" s="205"/>
      <c r="N82" s="205"/>
      <c r="O82" s="205"/>
      <c r="P82" s="205"/>
      <c r="Q82" s="205"/>
      <c r="R82" s="205"/>
      <c r="T82" s="205"/>
      <c r="U82" s="205"/>
      <c r="V82" s="205"/>
      <c r="W82" s="205"/>
      <c r="X82" s="205"/>
      <c r="Z82" s="205"/>
      <c r="AA82" s="205"/>
      <c r="AB82" s="205"/>
      <c r="AC82" s="205"/>
      <c r="AD82" s="205"/>
      <c r="AF82" s="89" t="s">
        <v>762</v>
      </c>
      <c r="AG82" s="105">
        <f>AG83</f>
        <v>2.1703264978017153E-2</v>
      </c>
      <c r="AH82" s="104">
        <f>AH83</f>
        <v>96.412999999999997</v>
      </c>
      <c r="AI82" s="104">
        <f>AI83</f>
        <v>559.58799999999997</v>
      </c>
      <c r="AJ82" s="103">
        <f>AJ83</f>
        <v>98.935264000000004</v>
      </c>
      <c r="AL82" s="205"/>
      <c r="AM82" s="205"/>
      <c r="AN82" s="205"/>
      <c r="AO82" s="205"/>
      <c r="AP82" s="205"/>
    </row>
    <row r="83" spans="2:42" x14ac:dyDescent="0.3">
      <c r="B83" s="74"/>
      <c r="C83" s="174"/>
      <c r="D83" s="56"/>
      <c r="E83" s="56"/>
      <c r="F83" s="56"/>
      <c r="H83" s="205"/>
      <c r="I83" s="205"/>
      <c r="J83" s="205"/>
      <c r="K83" s="205"/>
      <c r="L83" s="205"/>
      <c r="N83" s="205"/>
      <c r="O83" s="205"/>
      <c r="P83" s="205"/>
      <c r="Q83" s="205"/>
      <c r="R83" s="205"/>
      <c r="T83" s="205"/>
      <c r="U83" s="205"/>
      <c r="V83" s="205"/>
      <c r="W83" s="205"/>
      <c r="X83" s="205"/>
      <c r="Z83" s="205"/>
      <c r="AA83" s="205"/>
      <c r="AB83" s="205"/>
      <c r="AC83" s="205"/>
      <c r="AD83" s="205"/>
      <c r="AF83" s="160" t="s">
        <v>822</v>
      </c>
      <c r="AG83" s="157">
        <f t="shared" ref="AG83:AG114" si="24">AH83/$AH$166</f>
        <v>2.1703264978017153E-2</v>
      </c>
      <c r="AH83" s="56">
        <v>96.412999999999997</v>
      </c>
      <c r="AI83" s="56">
        <v>559.58799999999997</v>
      </c>
      <c r="AJ83" s="162">
        <v>98.935264000000004</v>
      </c>
      <c r="AL83" s="205"/>
      <c r="AM83" s="205"/>
      <c r="AN83" s="205"/>
      <c r="AO83" s="205"/>
      <c r="AP83" s="205"/>
    </row>
    <row r="84" spans="2:42" x14ac:dyDescent="0.3">
      <c r="B84" s="236"/>
      <c r="C84" s="237"/>
      <c r="D84" s="238"/>
      <c r="E84" s="238"/>
      <c r="F84" s="238"/>
      <c r="H84" s="205"/>
      <c r="I84" s="205"/>
      <c r="J84" s="205"/>
      <c r="K84" s="205"/>
      <c r="L84" s="205"/>
      <c r="N84" s="205"/>
      <c r="O84" s="205"/>
      <c r="P84" s="205"/>
      <c r="Q84" s="205"/>
      <c r="R84" s="205"/>
      <c r="T84" s="205"/>
      <c r="U84" s="205"/>
      <c r="V84" s="205"/>
      <c r="W84" s="205"/>
      <c r="X84" s="205"/>
      <c r="Z84" s="205"/>
      <c r="AA84" s="205"/>
      <c r="AB84" s="205"/>
      <c r="AC84" s="205"/>
      <c r="AD84" s="205"/>
      <c r="AF84" s="89" t="s">
        <v>763</v>
      </c>
      <c r="AG84" s="105">
        <f t="shared" si="24"/>
        <v>6.701577799202986E-2</v>
      </c>
      <c r="AH84" s="221">
        <v>297.70599999999996</v>
      </c>
      <c r="AI84" s="221">
        <v>2117.0259999999998</v>
      </c>
      <c r="AJ84" s="222">
        <v>250.27699699999999</v>
      </c>
      <c r="AL84" s="205"/>
      <c r="AM84" s="205"/>
      <c r="AN84" s="205"/>
      <c r="AO84" s="205"/>
      <c r="AP84" s="205"/>
    </row>
    <row r="85" spans="2:42" x14ac:dyDescent="0.3">
      <c r="B85" s="236"/>
      <c r="C85" s="237"/>
      <c r="D85" s="238"/>
      <c r="E85" s="238"/>
      <c r="F85" s="238"/>
      <c r="H85" s="205"/>
      <c r="I85" s="205"/>
      <c r="J85" s="205"/>
      <c r="K85" s="205"/>
      <c r="L85" s="205"/>
      <c r="N85" s="205"/>
      <c r="O85" s="205"/>
      <c r="P85" s="205"/>
      <c r="Q85" s="205"/>
      <c r="R85" s="205"/>
      <c r="T85" s="205"/>
      <c r="U85" s="205"/>
      <c r="V85" s="205"/>
      <c r="W85" s="205"/>
      <c r="X85" s="205"/>
      <c r="Z85" s="205"/>
      <c r="AA85" s="205"/>
      <c r="AB85" s="205"/>
      <c r="AC85" s="205"/>
      <c r="AD85" s="205"/>
      <c r="AF85" s="160" t="s">
        <v>590</v>
      </c>
      <c r="AG85" s="157">
        <f t="shared" si="24"/>
        <v>1.5822788371950109E-3</v>
      </c>
      <c r="AH85" s="204">
        <v>7.0289999999999999</v>
      </c>
      <c r="AI85" s="204">
        <v>53.158000000000001</v>
      </c>
      <c r="AJ85" s="219">
        <v>7.2105810000000004</v>
      </c>
      <c r="AL85" s="205"/>
      <c r="AM85" s="205"/>
      <c r="AN85" s="205"/>
      <c r="AO85" s="205"/>
      <c r="AP85" s="205"/>
    </row>
    <row r="86" spans="2:42" x14ac:dyDescent="0.3">
      <c r="B86" s="236"/>
      <c r="C86" s="237"/>
      <c r="D86" s="238"/>
      <c r="E86" s="238"/>
      <c r="F86" s="238"/>
      <c r="H86" s="205"/>
      <c r="I86" s="205"/>
      <c r="J86" s="205"/>
      <c r="K86" s="205"/>
      <c r="L86" s="205"/>
      <c r="N86" s="205"/>
      <c r="O86" s="205"/>
      <c r="P86" s="205"/>
      <c r="Q86" s="205"/>
      <c r="R86" s="205"/>
      <c r="T86" s="205"/>
      <c r="U86" s="205"/>
      <c r="V86" s="205"/>
      <c r="W86" s="205"/>
      <c r="X86" s="205"/>
      <c r="Z86" s="205"/>
      <c r="AA86" s="205"/>
      <c r="AB86" s="205"/>
      <c r="AC86" s="205"/>
      <c r="AD86" s="205"/>
      <c r="AF86" s="160" t="s">
        <v>576</v>
      </c>
      <c r="AG86" s="157">
        <f t="shared" si="24"/>
        <v>1.9952831027522291E-2</v>
      </c>
      <c r="AH86" s="204">
        <v>88.637</v>
      </c>
      <c r="AI86" s="204">
        <v>826.43</v>
      </c>
      <c r="AJ86" s="219">
        <v>82.876307999999995</v>
      </c>
      <c r="AL86" s="205"/>
      <c r="AM86" s="205"/>
      <c r="AN86" s="205"/>
      <c r="AO86" s="205"/>
      <c r="AP86" s="205"/>
    </row>
    <row r="87" spans="2:42" x14ac:dyDescent="0.3">
      <c r="B87" s="236"/>
      <c r="C87" s="237"/>
      <c r="D87" s="238"/>
      <c r="E87" s="238"/>
      <c r="F87" s="238"/>
      <c r="H87" s="205"/>
      <c r="I87" s="205"/>
      <c r="J87" s="205"/>
      <c r="K87" s="205"/>
      <c r="L87" s="205"/>
      <c r="N87" s="205"/>
      <c r="O87" s="205"/>
      <c r="P87" s="205"/>
      <c r="Q87" s="205"/>
      <c r="R87" s="205"/>
      <c r="T87" s="205"/>
      <c r="U87" s="205"/>
      <c r="V87" s="205"/>
      <c r="W87" s="205"/>
      <c r="X87" s="205"/>
      <c r="Z87" s="205"/>
      <c r="AA87" s="205"/>
      <c r="AB87" s="205"/>
      <c r="AC87" s="205"/>
      <c r="AD87" s="205"/>
      <c r="AF87" s="160" t="s">
        <v>764</v>
      </c>
      <c r="AG87" s="157">
        <f t="shared" si="24"/>
        <v>1.2080605502476518E-2</v>
      </c>
      <c r="AH87" s="204">
        <v>53.665999999999997</v>
      </c>
      <c r="AI87" s="204">
        <v>245.876</v>
      </c>
      <c r="AJ87" s="219">
        <v>39.242840999999999</v>
      </c>
      <c r="AL87" s="205"/>
      <c r="AM87" s="205"/>
      <c r="AN87" s="205"/>
      <c r="AO87" s="205"/>
      <c r="AP87" s="205"/>
    </row>
    <row r="88" spans="2:42" x14ac:dyDescent="0.3">
      <c r="B88" s="236"/>
      <c r="C88" s="237"/>
      <c r="D88" s="238"/>
      <c r="E88" s="238"/>
      <c r="F88" s="238"/>
      <c r="H88" s="205"/>
      <c r="I88" s="205"/>
      <c r="J88" s="205"/>
      <c r="K88" s="205"/>
      <c r="L88" s="205"/>
      <c r="N88" s="205"/>
      <c r="O88" s="205"/>
      <c r="P88" s="205"/>
      <c r="Q88" s="205"/>
      <c r="R88" s="205"/>
      <c r="T88" s="205"/>
      <c r="U88" s="205"/>
      <c r="V88" s="205"/>
      <c r="W88" s="205"/>
      <c r="X88" s="205"/>
      <c r="Z88" s="205"/>
      <c r="AA88" s="205"/>
      <c r="AB88" s="205"/>
      <c r="AC88" s="205"/>
      <c r="AD88" s="205"/>
      <c r="AF88" s="160" t="s">
        <v>765</v>
      </c>
      <c r="AG88" s="157">
        <f t="shared" si="24"/>
        <v>1.2265193444786934E-2</v>
      </c>
      <c r="AH88" s="204">
        <v>54.485999999999997</v>
      </c>
      <c r="AI88" s="204">
        <v>357.51600000000002</v>
      </c>
      <c r="AJ88" s="219">
        <v>35.819391000000003</v>
      </c>
      <c r="AL88" s="205"/>
      <c r="AM88" s="205"/>
      <c r="AN88" s="205"/>
      <c r="AO88" s="205"/>
      <c r="AP88" s="205"/>
    </row>
    <row r="89" spans="2:42" x14ac:dyDescent="0.3">
      <c r="B89" s="236"/>
      <c r="C89" s="237"/>
      <c r="D89" s="238"/>
      <c r="E89" s="238"/>
      <c r="F89" s="238"/>
      <c r="H89" s="205"/>
      <c r="I89" s="205"/>
      <c r="J89" s="205"/>
      <c r="K89" s="205"/>
      <c r="L89" s="205"/>
      <c r="N89" s="205"/>
      <c r="O89" s="205"/>
      <c r="P89" s="205"/>
      <c r="Q89" s="205"/>
      <c r="R89" s="205"/>
      <c r="T89" s="205"/>
      <c r="U89" s="205"/>
      <c r="V89" s="205"/>
      <c r="W89" s="205"/>
      <c r="X89" s="205"/>
      <c r="Z89" s="205"/>
      <c r="AA89" s="205"/>
      <c r="AB89" s="205"/>
      <c r="AC89" s="205"/>
      <c r="AD89" s="205"/>
      <c r="AF89" s="160" t="s">
        <v>122</v>
      </c>
      <c r="AG89" s="157">
        <f t="shared" si="24"/>
        <v>1.7830745012692676E-3</v>
      </c>
      <c r="AH89" s="204">
        <v>7.9210000000000003</v>
      </c>
      <c r="AI89" s="204">
        <v>41.177</v>
      </c>
      <c r="AJ89" s="219">
        <v>4.8004490000000004</v>
      </c>
      <c r="AL89" s="205"/>
      <c r="AM89" s="205"/>
      <c r="AN89" s="205"/>
      <c r="AO89" s="205"/>
      <c r="AP89" s="205"/>
    </row>
    <row r="90" spans="2:42" x14ac:dyDescent="0.3">
      <c r="B90" s="74"/>
      <c r="C90" s="174"/>
      <c r="D90" s="56"/>
      <c r="E90" s="56"/>
      <c r="F90" s="56"/>
      <c r="H90" s="205"/>
      <c r="I90" s="205"/>
      <c r="J90" s="205"/>
      <c r="K90" s="205"/>
      <c r="L90" s="205"/>
      <c r="N90" s="205"/>
      <c r="O90" s="205"/>
      <c r="P90" s="205"/>
      <c r="Q90" s="205"/>
      <c r="R90" s="205"/>
      <c r="T90" s="205"/>
      <c r="U90" s="205"/>
      <c r="V90" s="205"/>
      <c r="W90" s="205"/>
      <c r="X90" s="205"/>
      <c r="Z90" s="205"/>
      <c r="AA90" s="205"/>
      <c r="AB90" s="205"/>
      <c r="AC90" s="205"/>
      <c r="AD90" s="205"/>
      <c r="AF90" s="89" t="s">
        <v>766</v>
      </c>
      <c r="AG90" s="105">
        <f t="shared" si="24"/>
        <v>3.0139834370590018E-2</v>
      </c>
      <c r="AH90" s="104">
        <v>133.89100000000002</v>
      </c>
      <c r="AI90" s="104">
        <v>802.65200000000004</v>
      </c>
      <c r="AJ90" s="103">
        <v>105.854077</v>
      </c>
      <c r="AL90" s="205"/>
      <c r="AM90" s="205"/>
      <c r="AN90" s="205"/>
      <c r="AO90" s="205"/>
      <c r="AP90" s="205"/>
    </row>
    <row r="91" spans="2:42" x14ac:dyDescent="0.3">
      <c r="B91" s="236"/>
      <c r="C91" s="237"/>
      <c r="D91" s="238"/>
      <c r="E91" s="238"/>
      <c r="F91" s="238"/>
      <c r="H91" s="205"/>
      <c r="I91" s="205"/>
      <c r="J91" s="205"/>
      <c r="K91" s="205"/>
      <c r="L91" s="205"/>
      <c r="N91" s="205"/>
      <c r="O91" s="205"/>
      <c r="P91" s="205"/>
      <c r="Q91" s="205"/>
      <c r="R91" s="205"/>
      <c r="T91" s="205"/>
      <c r="U91" s="205"/>
      <c r="V91" s="205"/>
      <c r="W91" s="205"/>
      <c r="X91" s="205"/>
      <c r="Z91" s="205"/>
      <c r="AA91" s="205"/>
      <c r="AB91" s="205"/>
      <c r="AC91" s="205"/>
      <c r="AD91" s="205"/>
      <c r="AF91" s="160" t="s">
        <v>637</v>
      </c>
      <c r="AG91" s="157">
        <f t="shared" si="24"/>
        <v>1.908549280591006E-2</v>
      </c>
      <c r="AH91" s="204">
        <v>84.784000000000006</v>
      </c>
      <c r="AI91" s="204">
        <v>445.36200000000002</v>
      </c>
      <c r="AJ91" s="219">
        <v>63.213253000000002</v>
      </c>
      <c r="AL91" s="205"/>
      <c r="AM91" s="205"/>
      <c r="AN91" s="205"/>
      <c r="AO91" s="205"/>
      <c r="AP91" s="205"/>
    </row>
    <row r="92" spans="2:42" x14ac:dyDescent="0.3">
      <c r="B92" s="236"/>
      <c r="C92" s="237"/>
      <c r="D92" s="238"/>
      <c r="E92" s="238"/>
      <c r="F92" s="238"/>
      <c r="H92" s="205"/>
      <c r="I92" s="205"/>
      <c r="J92" s="205"/>
      <c r="K92" s="205"/>
      <c r="L92" s="205"/>
      <c r="N92" s="205"/>
      <c r="O92" s="205"/>
      <c r="P92" s="205"/>
      <c r="Q92" s="205"/>
      <c r="R92" s="205"/>
      <c r="T92" s="205"/>
      <c r="U92" s="205"/>
      <c r="V92" s="205"/>
      <c r="W92" s="205"/>
      <c r="X92" s="205"/>
      <c r="Z92" s="205"/>
      <c r="AA92" s="205"/>
      <c r="AB92" s="205"/>
      <c r="AC92" s="205"/>
      <c r="AD92" s="205"/>
      <c r="AF92" s="89" t="s">
        <v>767</v>
      </c>
      <c r="AG92" s="105">
        <f t="shared" si="24"/>
        <v>1.678399631544459E-3</v>
      </c>
      <c r="AH92" s="104">
        <v>7.4560000000000004</v>
      </c>
      <c r="AI92" s="104">
        <v>48.951000000000001</v>
      </c>
      <c r="AJ92" s="103">
        <v>6.2919499999999999</v>
      </c>
      <c r="AL92" s="205"/>
      <c r="AM92" s="205"/>
      <c r="AN92" s="205"/>
      <c r="AO92" s="205"/>
      <c r="AP92" s="205"/>
    </row>
    <row r="93" spans="2:42" x14ac:dyDescent="0.3">
      <c r="B93" s="236"/>
      <c r="C93" s="237"/>
      <c r="D93" s="238"/>
      <c r="E93" s="238"/>
      <c r="F93" s="238"/>
      <c r="H93" s="205"/>
      <c r="I93" s="205"/>
      <c r="J93" s="205"/>
      <c r="K93" s="205"/>
      <c r="L93" s="205"/>
      <c r="N93" s="205"/>
      <c r="O93" s="205"/>
      <c r="P93" s="205"/>
      <c r="Q93" s="205"/>
      <c r="R93" s="205"/>
      <c r="T93" s="205"/>
      <c r="U93" s="205"/>
      <c r="V93" s="205"/>
      <c r="W93" s="205"/>
      <c r="X93" s="205"/>
      <c r="Z93" s="205"/>
      <c r="AA93" s="205"/>
      <c r="AB93" s="205"/>
      <c r="AC93" s="205"/>
      <c r="AD93" s="205"/>
      <c r="AF93" s="89" t="s">
        <v>768</v>
      </c>
      <c r="AG93" s="105">
        <f t="shared" si="24"/>
        <v>8.3244659837062879E-4</v>
      </c>
      <c r="AH93" s="104">
        <v>3.698</v>
      </c>
      <c r="AI93" s="104">
        <v>29.376000000000001</v>
      </c>
      <c r="AJ93" s="103">
        <v>1.696977</v>
      </c>
      <c r="AL93" s="205"/>
      <c r="AM93" s="205"/>
      <c r="AN93" s="205"/>
      <c r="AO93" s="205"/>
      <c r="AP93" s="205"/>
    </row>
    <row r="94" spans="2:42" x14ac:dyDescent="0.3">
      <c r="B94" s="236"/>
      <c r="C94" s="237"/>
      <c r="D94" s="238"/>
      <c r="E94" s="238"/>
      <c r="F94" s="238"/>
      <c r="H94" s="205"/>
      <c r="I94" s="205"/>
      <c r="J94" s="205"/>
      <c r="K94" s="205"/>
      <c r="L94" s="205"/>
      <c r="N94" s="205"/>
      <c r="O94" s="205"/>
      <c r="P94" s="205"/>
      <c r="Q94" s="205"/>
      <c r="R94" s="205"/>
      <c r="T94" s="205"/>
      <c r="U94" s="205"/>
      <c r="V94" s="205"/>
      <c r="W94" s="205"/>
      <c r="X94" s="205"/>
      <c r="Z94" s="205"/>
      <c r="AA94" s="205"/>
      <c r="AB94" s="205"/>
      <c r="AC94" s="205"/>
      <c r="AD94" s="205"/>
      <c r="AF94" s="89" t="s">
        <v>769</v>
      </c>
      <c r="AG94" s="105">
        <f t="shared" si="24"/>
        <v>5.11596737475652E-2</v>
      </c>
      <c r="AH94" s="221">
        <v>227.26800000000003</v>
      </c>
      <c r="AI94" s="221">
        <v>1366.4829999999999</v>
      </c>
      <c r="AJ94" s="222">
        <v>267.440313</v>
      </c>
      <c r="AL94" s="205"/>
      <c r="AM94" s="205"/>
      <c r="AN94" s="205"/>
      <c r="AO94" s="205"/>
      <c r="AP94" s="205"/>
    </row>
    <row r="95" spans="2:42" x14ac:dyDescent="0.3">
      <c r="B95" s="74"/>
      <c r="C95" s="174"/>
      <c r="D95" s="56"/>
      <c r="E95" s="56"/>
      <c r="F95" s="56"/>
      <c r="H95" s="205"/>
      <c r="I95" s="205"/>
      <c r="J95" s="205"/>
      <c r="K95" s="205"/>
      <c r="L95" s="205"/>
      <c r="N95" s="205"/>
      <c r="O95" s="205"/>
      <c r="P95" s="205"/>
      <c r="Q95" s="205"/>
      <c r="R95" s="205"/>
      <c r="T95" s="205"/>
      <c r="U95" s="205"/>
      <c r="V95" s="205"/>
      <c r="W95" s="205"/>
      <c r="X95" s="205"/>
      <c r="Z95" s="205"/>
      <c r="AA95" s="205"/>
      <c r="AB95" s="205"/>
      <c r="AC95" s="205"/>
      <c r="AD95" s="205"/>
      <c r="AF95" s="160" t="s">
        <v>618</v>
      </c>
      <c r="AG95" s="157">
        <f t="shared" si="24"/>
        <v>3.6538958073099988E-2</v>
      </c>
      <c r="AH95" s="204">
        <v>162.31800000000001</v>
      </c>
      <c r="AI95" s="204">
        <v>955.95799999999997</v>
      </c>
      <c r="AJ95" s="219">
        <v>179.35606899999999</v>
      </c>
      <c r="AL95" s="205"/>
      <c r="AM95" s="205"/>
      <c r="AN95" s="205"/>
      <c r="AO95" s="205"/>
      <c r="AP95" s="205"/>
    </row>
    <row r="96" spans="2:42" x14ac:dyDescent="0.3">
      <c r="B96" s="236"/>
      <c r="C96" s="237"/>
      <c r="D96" s="238"/>
      <c r="E96" s="238"/>
      <c r="F96" s="238"/>
      <c r="H96" s="205"/>
      <c r="I96" s="205"/>
      <c r="J96" s="205"/>
      <c r="K96" s="205"/>
      <c r="L96" s="205"/>
      <c r="N96" s="205"/>
      <c r="O96" s="205"/>
      <c r="P96" s="205"/>
      <c r="Q96" s="205"/>
      <c r="R96" s="205"/>
      <c r="T96" s="205"/>
      <c r="U96" s="205"/>
      <c r="V96" s="205"/>
      <c r="W96" s="205"/>
      <c r="X96" s="205"/>
      <c r="Z96" s="205"/>
      <c r="AA96" s="205"/>
      <c r="AB96" s="205"/>
      <c r="AC96" s="205"/>
      <c r="AD96" s="205"/>
      <c r="AF96" s="89" t="s">
        <v>815</v>
      </c>
      <c r="AG96" s="105">
        <f t="shared" si="24"/>
        <v>6.783156665414322E-3</v>
      </c>
      <c r="AH96" s="75">
        <v>30.133000000000003</v>
      </c>
      <c r="AI96" s="75">
        <v>211.12300000000002</v>
      </c>
      <c r="AJ96" s="76">
        <v>23.410729</v>
      </c>
      <c r="AL96" s="205"/>
      <c r="AM96" s="205"/>
      <c r="AN96" s="205"/>
      <c r="AO96" s="205"/>
      <c r="AP96" s="205"/>
    </row>
    <row r="97" spans="2:42" x14ac:dyDescent="0.3">
      <c r="B97" s="236"/>
      <c r="C97" s="237"/>
      <c r="D97" s="238"/>
      <c r="E97" s="238"/>
      <c r="F97" s="238"/>
      <c r="H97" s="205"/>
      <c r="I97" s="205"/>
      <c r="J97" s="205"/>
      <c r="K97" s="205"/>
      <c r="L97" s="205"/>
      <c r="N97" s="205"/>
      <c r="O97" s="205"/>
      <c r="P97" s="205"/>
      <c r="Q97" s="205"/>
      <c r="R97" s="205"/>
      <c r="T97" s="205"/>
      <c r="U97" s="205"/>
      <c r="V97" s="205"/>
      <c r="W97" s="205"/>
      <c r="X97" s="205"/>
      <c r="Z97" s="205"/>
      <c r="AA97" s="205"/>
      <c r="AB97" s="205"/>
      <c r="AC97" s="205"/>
      <c r="AD97" s="205"/>
      <c r="AF97" s="160" t="s">
        <v>592</v>
      </c>
      <c r="AG97" s="157">
        <f t="shared" si="24"/>
        <v>3.1440729149385003E-3</v>
      </c>
      <c r="AH97" s="56">
        <v>13.967000000000001</v>
      </c>
      <c r="AI97" s="56">
        <v>118.15</v>
      </c>
      <c r="AJ97" s="162">
        <v>14.031438</v>
      </c>
      <c r="AL97" s="205"/>
      <c r="AM97" s="205"/>
      <c r="AN97" s="205"/>
      <c r="AO97" s="205"/>
      <c r="AP97" s="205"/>
    </row>
    <row r="98" spans="2:42" x14ac:dyDescent="0.3">
      <c r="B98" s="236"/>
      <c r="C98" s="237"/>
      <c r="D98" s="238"/>
      <c r="E98" s="238"/>
      <c r="F98" s="238"/>
      <c r="H98" s="205"/>
      <c r="I98" s="205"/>
      <c r="J98" s="205"/>
      <c r="K98" s="205"/>
      <c r="L98" s="205"/>
      <c r="N98" s="205"/>
      <c r="O98" s="205"/>
      <c r="P98" s="205"/>
      <c r="Q98" s="205"/>
      <c r="R98" s="205"/>
      <c r="T98" s="205"/>
      <c r="U98" s="205"/>
      <c r="V98" s="205"/>
      <c r="W98" s="205"/>
      <c r="X98" s="205"/>
      <c r="Z98" s="205"/>
      <c r="AA98" s="205"/>
      <c r="AB98" s="205"/>
      <c r="AC98" s="205"/>
      <c r="AD98" s="205"/>
      <c r="AF98" s="160" t="s">
        <v>816</v>
      </c>
      <c r="AG98" s="157">
        <f t="shared" si="24"/>
        <v>2.4941882936578065E-4</v>
      </c>
      <c r="AH98" s="56">
        <v>1.1080000000000001</v>
      </c>
      <c r="AI98" s="56">
        <v>14.526</v>
      </c>
      <c r="AJ98" s="162">
        <v>1.054586</v>
      </c>
      <c r="AL98" s="205"/>
      <c r="AM98" s="205"/>
      <c r="AN98" s="205"/>
      <c r="AO98" s="205"/>
      <c r="AP98" s="205"/>
    </row>
    <row r="99" spans="2:42" x14ac:dyDescent="0.3">
      <c r="B99" s="74"/>
      <c r="C99" s="174"/>
      <c r="D99" s="56"/>
      <c r="E99" s="56"/>
      <c r="F99" s="56"/>
      <c r="H99" s="205"/>
      <c r="I99" s="205"/>
      <c r="J99" s="205"/>
      <c r="K99" s="205"/>
      <c r="L99" s="205"/>
      <c r="N99" s="205"/>
      <c r="O99" s="205"/>
      <c r="P99" s="205"/>
      <c r="Q99" s="205"/>
      <c r="R99" s="205"/>
      <c r="T99" s="205"/>
      <c r="U99" s="205"/>
      <c r="V99" s="205"/>
      <c r="W99" s="205"/>
      <c r="X99" s="205"/>
      <c r="Z99" s="205"/>
      <c r="AA99" s="205"/>
      <c r="AB99" s="205"/>
      <c r="AC99" s="205"/>
      <c r="AD99" s="205"/>
      <c r="AF99" s="89" t="s">
        <v>770</v>
      </c>
      <c r="AG99" s="105">
        <f t="shared" si="24"/>
        <v>4.3123795254153968E-3</v>
      </c>
      <c r="AH99" s="104">
        <v>19.157</v>
      </c>
      <c r="AI99" s="104">
        <v>156.68600000000001</v>
      </c>
      <c r="AJ99" s="103">
        <v>18.422954000000001</v>
      </c>
      <c r="AL99" s="205"/>
      <c r="AM99" s="205"/>
      <c r="AN99" s="205"/>
      <c r="AO99" s="205"/>
      <c r="AP99" s="205"/>
    </row>
    <row r="100" spans="2:42" x14ac:dyDescent="0.3">
      <c r="B100" s="236"/>
      <c r="C100" s="237"/>
      <c r="D100" s="238"/>
      <c r="E100" s="238"/>
      <c r="F100" s="238"/>
      <c r="H100" s="205"/>
      <c r="I100" s="205"/>
      <c r="J100" s="205"/>
      <c r="K100" s="205"/>
      <c r="L100" s="205"/>
      <c r="N100" s="205"/>
      <c r="O100" s="205"/>
      <c r="P100" s="205"/>
      <c r="Q100" s="205"/>
      <c r="R100" s="205"/>
      <c r="T100" s="205"/>
      <c r="U100" s="205"/>
      <c r="V100" s="205"/>
      <c r="W100" s="205"/>
      <c r="X100" s="205"/>
      <c r="Z100" s="205"/>
      <c r="AA100" s="205"/>
      <c r="AB100" s="205"/>
      <c r="AC100" s="205"/>
      <c r="AD100" s="205"/>
      <c r="AF100" s="89" t="s">
        <v>771</v>
      </c>
      <c r="AG100" s="105">
        <f t="shared" si="24"/>
        <v>4.3258859602185971E-3</v>
      </c>
      <c r="AH100" s="104">
        <v>19.216999999999999</v>
      </c>
      <c r="AI100" s="104">
        <v>110.08</v>
      </c>
      <c r="AJ100" s="103">
        <v>23.030919000000001</v>
      </c>
      <c r="AL100" s="205"/>
      <c r="AM100" s="205"/>
      <c r="AN100" s="205"/>
      <c r="AO100" s="205"/>
      <c r="AP100" s="205"/>
    </row>
    <row r="101" spans="2:42" x14ac:dyDescent="0.3">
      <c r="B101" s="74"/>
      <c r="C101" s="174"/>
      <c r="D101" s="56"/>
      <c r="E101" s="56"/>
      <c r="F101" s="56"/>
      <c r="H101" s="205"/>
      <c r="I101" s="205"/>
      <c r="J101" s="205"/>
      <c r="K101" s="205"/>
      <c r="L101" s="205"/>
      <c r="N101" s="205"/>
      <c r="O101" s="205"/>
      <c r="P101" s="205"/>
      <c r="Q101" s="205"/>
      <c r="R101" s="205"/>
      <c r="T101" s="205"/>
      <c r="U101" s="205"/>
      <c r="V101" s="205"/>
      <c r="W101" s="205"/>
      <c r="X101" s="205"/>
      <c r="Z101" s="205"/>
      <c r="AA101" s="205"/>
      <c r="AB101" s="205"/>
      <c r="AC101" s="205"/>
      <c r="AD101" s="205"/>
      <c r="AF101" s="89" t="s">
        <v>817</v>
      </c>
      <c r="AG101" s="105">
        <f t="shared" si="24"/>
        <v>6.3835913024862878E-3</v>
      </c>
      <c r="AH101" s="75">
        <v>28.358000000000001</v>
      </c>
      <c r="AI101" s="75">
        <v>314.82600000000002</v>
      </c>
      <c r="AJ101" s="76">
        <v>30.726393000000002</v>
      </c>
      <c r="AL101" s="205"/>
      <c r="AM101" s="205"/>
      <c r="AN101" s="205"/>
      <c r="AO101" s="205"/>
      <c r="AP101" s="205"/>
    </row>
    <row r="102" spans="2:42" x14ac:dyDescent="0.3">
      <c r="B102" s="236"/>
      <c r="C102" s="237"/>
      <c r="D102" s="238"/>
      <c r="E102" s="238"/>
      <c r="F102" s="238"/>
      <c r="H102" s="205"/>
      <c r="I102" s="205"/>
      <c r="J102" s="205"/>
      <c r="K102" s="205"/>
      <c r="L102" s="205"/>
      <c r="N102" s="205"/>
      <c r="O102" s="205"/>
      <c r="P102" s="205"/>
      <c r="Q102" s="205"/>
      <c r="R102" s="205"/>
      <c r="T102" s="205"/>
      <c r="U102" s="205"/>
      <c r="V102" s="205"/>
      <c r="W102" s="205"/>
      <c r="X102" s="205"/>
      <c r="Z102" s="205"/>
      <c r="AA102" s="205"/>
      <c r="AB102" s="205"/>
      <c r="AC102" s="205"/>
      <c r="AD102" s="205"/>
      <c r="AF102" s="89" t="s">
        <v>772</v>
      </c>
      <c r="AG102" s="105">
        <f t="shared" si="24"/>
        <v>2.5304305603797293E-3</v>
      </c>
      <c r="AH102" s="104">
        <v>11.241</v>
      </c>
      <c r="AI102" s="104">
        <v>76.028000000000006</v>
      </c>
      <c r="AJ102" s="103">
        <v>6.536365</v>
      </c>
      <c r="AL102" s="205"/>
      <c r="AM102" s="205"/>
      <c r="AN102" s="205"/>
      <c r="AO102" s="205"/>
      <c r="AP102" s="205"/>
    </row>
    <row r="103" spans="2:42" x14ac:dyDescent="0.3">
      <c r="B103" s="236"/>
      <c r="C103" s="237"/>
      <c r="D103" s="238"/>
      <c r="E103" s="238"/>
      <c r="F103" s="238"/>
      <c r="H103" s="205"/>
      <c r="I103" s="205"/>
      <c r="J103" s="205"/>
      <c r="K103" s="205"/>
      <c r="L103" s="205"/>
      <c r="N103" s="205"/>
      <c r="O103" s="205"/>
      <c r="P103" s="205"/>
      <c r="Q103" s="205"/>
      <c r="R103" s="205"/>
      <c r="T103" s="205"/>
      <c r="U103" s="205"/>
      <c r="V103" s="205"/>
      <c r="W103" s="205"/>
      <c r="X103" s="205"/>
      <c r="Z103" s="205"/>
      <c r="AA103" s="205"/>
      <c r="AB103" s="205"/>
      <c r="AC103" s="205"/>
      <c r="AD103" s="205"/>
      <c r="AF103" s="89" t="s">
        <v>773</v>
      </c>
      <c r="AG103" s="105">
        <f t="shared" si="24"/>
        <v>3.4745303531234875E-3</v>
      </c>
      <c r="AH103" s="104">
        <v>15.435</v>
      </c>
      <c r="AI103" s="104">
        <v>78.018000000000001</v>
      </c>
      <c r="AJ103" s="103">
        <v>7.9569289999999997</v>
      </c>
      <c r="AL103" s="205"/>
      <c r="AM103" s="205"/>
      <c r="AN103" s="205"/>
      <c r="AO103" s="205"/>
      <c r="AP103" s="205"/>
    </row>
    <row r="104" spans="2:42" x14ac:dyDescent="0.3">
      <c r="B104" s="236"/>
      <c r="C104" s="237"/>
      <c r="D104" s="238"/>
      <c r="E104" s="238"/>
      <c r="F104" s="238"/>
      <c r="H104" s="205"/>
      <c r="I104" s="205"/>
      <c r="J104" s="205"/>
      <c r="K104" s="205"/>
      <c r="L104" s="205"/>
      <c r="N104" s="205"/>
      <c r="O104" s="205"/>
      <c r="P104" s="205"/>
      <c r="Q104" s="205"/>
      <c r="R104" s="205"/>
      <c r="T104" s="205"/>
      <c r="U104" s="205"/>
      <c r="V104" s="205"/>
      <c r="W104" s="205"/>
      <c r="X104" s="205"/>
      <c r="Z104" s="205"/>
      <c r="AA104" s="205"/>
      <c r="AB104" s="205"/>
      <c r="AC104" s="205"/>
      <c r="AD104" s="205"/>
      <c r="AF104" s="89" t="s">
        <v>774</v>
      </c>
      <c r="AG104" s="105">
        <f t="shared" si="24"/>
        <v>1.5201042156509418E-2</v>
      </c>
      <c r="AH104" s="104">
        <v>67.528000000000006</v>
      </c>
      <c r="AI104" s="104">
        <v>354.60500000000002</v>
      </c>
      <c r="AJ104" s="103">
        <v>56.504057000000003</v>
      </c>
      <c r="AL104" s="205"/>
      <c r="AM104" s="205"/>
      <c r="AN104" s="205"/>
      <c r="AO104" s="205"/>
      <c r="AP104" s="205"/>
    </row>
    <row r="105" spans="2:42" x14ac:dyDescent="0.3">
      <c r="B105" s="236"/>
      <c r="C105" s="237"/>
      <c r="D105" s="238"/>
      <c r="E105" s="238"/>
      <c r="F105" s="238"/>
      <c r="H105" s="205"/>
      <c r="I105" s="205"/>
      <c r="J105" s="205"/>
      <c r="K105" s="205"/>
      <c r="L105" s="205"/>
      <c r="N105" s="205"/>
      <c r="O105" s="205"/>
      <c r="P105" s="205"/>
      <c r="Q105" s="205"/>
      <c r="R105" s="205"/>
      <c r="T105" s="205"/>
      <c r="U105" s="205"/>
      <c r="V105" s="205"/>
      <c r="W105" s="205"/>
      <c r="X105" s="205"/>
      <c r="Z105" s="205"/>
      <c r="AA105" s="205"/>
      <c r="AB105" s="205"/>
      <c r="AC105" s="205"/>
      <c r="AD105" s="205"/>
      <c r="AF105" s="89" t="s">
        <v>775</v>
      </c>
      <c r="AG105" s="105">
        <f t="shared" si="24"/>
        <v>5.0582948981468506E-2</v>
      </c>
      <c r="AH105" s="221">
        <v>224.70600000000002</v>
      </c>
      <c r="AI105" s="221">
        <v>1716.83</v>
      </c>
      <c r="AJ105" s="222">
        <v>194.21995699999999</v>
      </c>
      <c r="AL105" s="205"/>
      <c r="AM105" s="205"/>
      <c r="AN105" s="205"/>
      <c r="AO105" s="205"/>
      <c r="AP105" s="205"/>
    </row>
    <row r="106" spans="2:42" x14ac:dyDescent="0.3">
      <c r="B106" s="74"/>
      <c r="C106" s="174"/>
      <c r="D106" s="56"/>
      <c r="E106" s="56"/>
      <c r="F106" s="56"/>
      <c r="H106" s="205"/>
      <c r="I106" s="205"/>
      <c r="J106" s="205"/>
      <c r="K106" s="205"/>
      <c r="L106" s="205"/>
      <c r="N106" s="205"/>
      <c r="O106" s="205"/>
      <c r="P106" s="205"/>
      <c r="Q106" s="205"/>
      <c r="R106" s="205"/>
      <c r="T106" s="205"/>
      <c r="U106" s="205"/>
      <c r="V106" s="205"/>
      <c r="W106" s="205"/>
      <c r="X106" s="205"/>
      <c r="Z106" s="205"/>
      <c r="AA106" s="205"/>
      <c r="AB106" s="205"/>
      <c r="AC106" s="205"/>
      <c r="AD106" s="205"/>
      <c r="AF106" s="160" t="s">
        <v>626</v>
      </c>
      <c r="AG106" s="157">
        <f t="shared" si="24"/>
        <v>3.6332309620611007E-2</v>
      </c>
      <c r="AH106" s="176">
        <v>161.4</v>
      </c>
      <c r="AI106" s="176">
        <v>1090.1949999999999</v>
      </c>
      <c r="AJ106" s="177">
        <v>141.78326799999999</v>
      </c>
      <c r="AL106" s="205"/>
      <c r="AM106" s="205"/>
      <c r="AN106" s="205"/>
      <c r="AO106" s="205"/>
      <c r="AP106" s="205"/>
    </row>
    <row r="107" spans="2:42" x14ac:dyDescent="0.3">
      <c r="B107" s="74"/>
      <c r="C107" s="174"/>
      <c r="D107" s="56"/>
      <c r="E107" s="56"/>
      <c r="F107" s="56"/>
      <c r="H107" s="205"/>
      <c r="I107" s="205"/>
      <c r="J107" s="205"/>
      <c r="K107" s="205"/>
      <c r="L107" s="205"/>
      <c r="N107" s="205"/>
      <c r="O107" s="205"/>
      <c r="P107" s="205"/>
      <c r="Q107" s="205"/>
      <c r="R107" s="205"/>
      <c r="T107" s="205"/>
      <c r="U107" s="205"/>
      <c r="V107" s="205"/>
      <c r="W107" s="205"/>
      <c r="X107" s="205"/>
      <c r="Z107" s="205"/>
      <c r="AA107" s="205"/>
      <c r="AB107" s="205"/>
      <c r="AC107" s="205"/>
      <c r="AD107" s="205"/>
      <c r="AF107" s="89" t="s">
        <v>776</v>
      </c>
      <c r="AG107" s="105">
        <f t="shared" si="24"/>
        <v>1.4050969233016842E-2</v>
      </c>
      <c r="AH107" s="104">
        <v>62.418999999999997</v>
      </c>
      <c r="AI107" s="104">
        <v>412.541</v>
      </c>
      <c r="AJ107" s="103">
        <v>61.002624999999995</v>
      </c>
      <c r="AL107" s="205"/>
      <c r="AM107" s="205"/>
      <c r="AN107" s="205"/>
      <c r="AO107" s="205"/>
      <c r="AP107" s="205"/>
    </row>
    <row r="108" spans="2:42" x14ac:dyDescent="0.3">
      <c r="B108" s="236"/>
      <c r="C108" s="237"/>
      <c r="D108" s="238"/>
      <c r="E108" s="238"/>
      <c r="F108" s="238"/>
      <c r="H108" s="205"/>
      <c r="I108" s="205"/>
      <c r="J108" s="205"/>
      <c r="K108" s="205"/>
      <c r="L108" s="205"/>
      <c r="N108" s="205"/>
      <c r="O108" s="205"/>
      <c r="P108" s="205"/>
      <c r="Q108" s="205"/>
      <c r="R108" s="205"/>
      <c r="T108" s="205"/>
      <c r="U108" s="205"/>
      <c r="V108" s="205"/>
      <c r="W108" s="205"/>
      <c r="X108" s="205"/>
      <c r="Z108" s="205"/>
      <c r="AA108" s="205"/>
      <c r="AB108" s="205"/>
      <c r="AC108" s="205"/>
      <c r="AD108" s="205"/>
      <c r="AF108" s="160" t="s">
        <v>602</v>
      </c>
      <c r="AG108" s="157">
        <f t="shared" si="24"/>
        <v>4.5104739025290125E-3</v>
      </c>
      <c r="AH108" s="56">
        <v>20.036999999999999</v>
      </c>
      <c r="AI108" s="56">
        <v>97.221000000000004</v>
      </c>
      <c r="AJ108" s="162">
        <v>18.152339000000001</v>
      </c>
      <c r="AL108" s="205"/>
      <c r="AM108" s="205"/>
      <c r="AN108" s="205"/>
      <c r="AO108" s="205"/>
      <c r="AP108" s="205"/>
    </row>
    <row r="109" spans="2:42" x14ac:dyDescent="0.3">
      <c r="B109" s="236"/>
      <c r="C109" s="237"/>
      <c r="D109" s="238"/>
      <c r="E109" s="238"/>
      <c r="F109" s="238"/>
      <c r="H109" s="205"/>
      <c r="I109" s="205"/>
      <c r="J109" s="205"/>
      <c r="K109" s="205"/>
      <c r="L109" s="205"/>
      <c r="N109" s="205"/>
      <c r="O109" s="205"/>
      <c r="P109" s="205"/>
      <c r="Q109" s="205"/>
      <c r="R109" s="205"/>
      <c r="T109" s="205"/>
      <c r="U109" s="205"/>
      <c r="V109" s="205"/>
      <c r="W109" s="205"/>
      <c r="X109" s="205"/>
      <c r="Z109" s="205"/>
      <c r="AA109" s="205"/>
      <c r="AB109" s="205"/>
      <c r="AC109" s="205"/>
      <c r="AD109" s="205"/>
      <c r="AF109" s="89" t="s">
        <v>818</v>
      </c>
      <c r="AG109" s="105">
        <f t="shared" si="24"/>
        <v>1.4392456926291111E-2</v>
      </c>
      <c r="AH109" s="75">
        <v>63.936</v>
      </c>
      <c r="AI109" s="75">
        <v>527.17900000000009</v>
      </c>
      <c r="AJ109" s="76">
        <v>43.611321000000004</v>
      </c>
      <c r="AL109" s="205"/>
      <c r="AM109" s="205"/>
      <c r="AN109" s="205"/>
      <c r="AO109" s="205"/>
      <c r="AP109" s="205"/>
    </row>
    <row r="110" spans="2:42" x14ac:dyDescent="0.3">
      <c r="B110" s="74"/>
      <c r="C110" s="174"/>
      <c r="D110" s="56"/>
      <c r="E110" s="56"/>
      <c r="F110" s="56"/>
      <c r="H110" s="205"/>
      <c r="I110" s="205"/>
      <c r="J110" s="205"/>
      <c r="K110" s="205"/>
      <c r="L110" s="205"/>
      <c r="N110" s="205"/>
      <c r="O110" s="205"/>
      <c r="P110" s="205"/>
      <c r="Q110" s="205"/>
      <c r="R110" s="205"/>
      <c r="T110" s="205"/>
      <c r="U110" s="205"/>
      <c r="V110" s="205"/>
      <c r="W110" s="205"/>
      <c r="X110" s="205"/>
      <c r="Z110" s="205"/>
      <c r="AA110" s="205"/>
      <c r="AB110" s="205"/>
      <c r="AC110" s="205"/>
      <c r="AD110" s="205"/>
      <c r="AF110" s="160" t="s">
        <v>571</v>
      </c>
      <c r="AG110" s="157">
        <f t="shared" si="24"/>
        <v>8.8392862569549712E-3</v>
      </c>
      <c r="AH110" s="204">
        <v>39.267000000000003</v>
      </c>
      <c r="AI110" s="204">
        <v>200.547</v>
      </c>
      <c r="AJ110" s="219">
        <v>20.71444</v>
      </c>
      <c r="AL110" s="205"/>
      <c r="AM110" s="205"/>
      <c r="AN110" s="205"/>
      <c r="AO110" s="205"/>
      <c r="AP110" s="205"/>
    </row>
    <row r="111" spans="2:42" x14ac:dyDescent="0.3">
      <c r="B111" s="236"/>
      <c r="C111" s="237"/>
      <c r="D111" s="238"/>
      <c r="E111" s="238"/>
      <c r="F111" s="238"/>
      <c r="H111" s="205"/>
      <c r="I111" s="205"/>
      <c r="J111" s="205"/>
      <c r="K111" s="205"/>
      <c r="L111" s="205"/>
      <c r="N111" s="205"/>
      <c r="O111" s="205"/>
      <c r="P111" s="205"/>
      <c r="Q111" s="205"/>
      <c r="R111" s="205"/>
      <c r="T111" s="205"/>
      <c r="U111" s="205"/>
      <c r="V111" s="205"/>
      <c r="W111" s="205"/>
      <c r="X111" s="205"/>
      <c r="Z111" s="205"/>
      <c r="AA111" s="205"/>
      <c r="AB111" s="205"/>
      <c r="AC111" s="205"/>
      <c r="AD111" s="205"/>
      <c r="AF111" s="160" t="s">
        <v>777</v>
      </c>
      <c r="AG111" s="157">
        <f t="shared" si="24"/>
        <v>1.3686520600577133E-3</v>
      </c>
      <c r="AH111" s="204">
        <v>6.08</v>
      </c>
      <c r="AI111" s="204">
        <v>36.478999999999999</v>
      </c>
      <c r="AJ111" s="219">
        <v>3.8813390000000001</v>
      </c>
      <c r="AL111" s="205"/>
      <c r="AM111" s="205"/>
      <c r="AN111" s="205"/>
      <c r="AO111" s="205"/>
      <c r="AP111" s="205"/>
    </row>
    <row r="112" spans="2:42" x14ac:dyDescent="0.3">
      <c r="B112" s="236"/>
      <c r="C112" s="237"/>
      <c r="D112" s="238"/>
      <c r="E112" s="238"/>
      <c r="F112" s="238"/>
      <c r="H112" s="205"/>
      <c r="I112" s="205"/>
      <c r="J112" s="205"/>
      <c r="K112" s="205"/>
      <c r="L112" s="205"/>
      <c r="N112" s="205"/>
      <c r="O112" s="205"/>
      <c r="P112" s="205"/>
      <c r="Q112" s="205"/>
      <c r="R112" s="205"/>
      <c r="T112" s="205"/>
      <c r="U112" s="205"/>
      <c r="V112" s="205"/>
      <c r="W112" s="205"/>
      <c r="X112" s="205"/>
      <c r="Z112" s="205"/>
      <c r="AA112" s="205"/>
      <c r="AB112" s="205"/>
      <c r="AC112" s="205"/>
      <c r="AD112" s="205"/>
      <c r="AF112" s="89" t="s">
        <v>778</v>
      </c>
      <c r="AG112" s="105">
        <f t="shared" si="24"/>
        <v>2.1144323684411351E-3</v>
      </c>
      <c r="AH112" s="104">
        <v>9.3930000000000007</v>
      </c>
      <c r="AI112" s="104">
        <v>44.866</v>
      </c>
      <c r="AJ112" s="103">
        <v>4.9897489999999998</v>
      </c>
      <c r="AL112" s="205"/>
      <c r="AM112" s="205"/>
      <c r="AN112" s="205"/>
      <c r="AO112" s="205"/>
      <c r="AP112" s="205"/>
    </row>
    <row r="113" spans="2:42" x14ac:dyDescent="0.3">
      <c r="B113" s="74"/>
      <c r="C113" s="174"/>
      <c r="D113" s="56"/>
      <c r="E113" s="56"/>
      <c r="F113" s="56"/>
      <c r="H113" s="205"/>
      <c r="I113" s="205"/>
      <c r="J113" s="205"/>
      <c r="K113" s="205"/>
      <c r="L113" s="205"/>
      <c r="N113" s="205"/>
      <c r="O113" s="205"/>
      <c r="P113" s="205"/>
      <c r="Q113" s="205"/>
      <c r="R113" s="205"/>
      <c r="T113" s="205"/>
      <c r="U113" s="205"/>
      <c r="V113" s="205"/>
      <c r="W113" s="205"/>
      <c r="X113" s="205"/>
      <c r="Z113" s="205"/>
      <c r="AA113" s="205"/>
      <c r="AB113" s="205"/>
      <c r="AC113" s="205"/>
      <c r="AD113" s="205"/>
      <c r="AF113" s="89" t="s">
        <v>780</v>
      </c>
      <c r="AG113" s="105">
        <f t="shared" si="24"/>
        <v>7.5825124985171065E-3</v>
      </c>
      <c r="AH113" s="104">
        <v>33.683999999999997</v>
      </c>
      <c r="AI113" s="104">
        <v>182.572</v>
      </c>
      <c r="AJ113" s="103">
        <v>34.614283</v>
      </c>
      <c r="AL113" s="205"/>
      <c r="AM113" s="205"/>
      <c r="AN113" s="205"/>
      <c r="AO113" s="205"/>
      <c r="AP113" s="205"/>
    </row>
    <row r="114" spans="2:42" x14ac:dyDescent="0.3">
      <c r="B114" s="236"/>
      <c r="C114" s="237"/>
      <c r="D114" s="238"/>
      <c r="E114" s="238"/>
      <c r="F114" s="238"/>
      <c r="H114" s="205"/>
      <c r="I114" s="205"/>
      <c r="J114" s="205"/>
      <c r="K114" s="205"/>
      <c r="L114" s="205"/>
      <c r="N114" s="205"/>
      <c r="O114" s="205"/>
      <c r="P114" s="205"/>
      <c r="Q114" s="205"/>
      <c r="R114" s="205"/>
      <c r="T114" s="205"/>
      <c r="U114" s="205"/>
      <c r="V114" s="205"/>
      <c r="W114" s="205"/>
      <c r="X114" s="205"/>
      <c r="Z114" s="205"/>
      <c r="AA114" s="205"/>
      <c r="AB114" s="205"/>
      <c r="AC114" s="205"/>
      <c r="AD114" s="205"/>
      <c r="AF114" s="89" t="s">
        <v>781</v>
      </c>
      <c r="AG114" s="105">
        <f t="shared" si="24"/>
        <v>1.306297352716268E-3</v>
      </c>
      <c r="AH114" s="104">
        <v>5.8029999999999999</v>
      </c>
      <c r="AI114" s="104">
        <v>48.436</v>
      </c>
      <c r="AJ114" s="103">
        <v>2.2582200000000001</v>
      </c>
      <c r="AL114" s="205"/>
      <c r="AM114" s="205"/>
      <c r="AN114" s="205"/>
      <c r="AO114" s="205"/>
      <c r="AP114" s="205"/>
    </row>
    <row r="115" spans="2:42" x14ac:dyDescent="0.3">
      <c r="B115" s="74"/>
      <c r="C115" s="174"/>
      <c r="D115" s="56"/>
      <c r="E115" s="56"/>
      <c r="F115" s="56"/>
      <c r="H115" s="205"/>
      <c r="I115" s="205"/>
      <c r="J115" s="205"/>
      <c r="K115" s="205"/>
      <c r="L115" s="205"/>
      <c r="N115" s="205"/>
      <c r="O115" s="205"/>
      <c r="P115" s="205"/>
      <c r="Q115" s="205"/>
      <c r="R115" s="205"/>
      <c r="T115" s="205"/>
      <c r="U115" s="205"/>
      <c r="V115" s="205"/>
      <c r="W115" s="205"/>
      <c r="X115" s="205"/>
      <c r="Z115" s="205"/>
      <c r="AA115" s="205"/>
      <c r="AB115" s="205"/>
      <c r="AC115" s="205"/>
      <c r="AD115" s="205"/>
      <c r="AF115" s="89" t="s">
        <v>782</v>
      </c>
      <c r="AG115" s="105">
        <f t="shared" ref="AG115:AG146" si="25">AH115/$AH$166</f>
        <v>1.9469525768814409E-3</v>
      </c>
      <c r="AH115" s="104">
        <v>8.6489999999999991</v>
      </c>
      <c r="AI115" s="104">
        <v>33.201000000000001</v>
      </c>
      <c r="AJ115" s="103">
        <v>4.6727040000000004</v>
      </c>
      <c r="AL115" s="205"/>
      <c r="AM115" s="205"/>
      <c r="AN115" s="205"/>
      <c r="AO115" s="205"/>
      <c r="AP115" s="205"/>
    </row>
    <row r="116" spans="2:42" x14ac:dyDescent="0.3">
      <c r="B116" s="236"/>
      <c r="C116" s="237"/>
      <c r="D116" s="238"/>
      <c r="E116" s="238"/>
      <c r="F116" s="238"/>
      <c r="H116" s="205"/>
      <c r="I116" s="205"/>
      <c r="J116" s="205"/>
      <c r="K116" s="205"/>
      <c r="L116" s="205"/>
      <c r="N116" s="205"/>
      <c r="O116" s="205"/>
      <c r="P116" s="205"/>
      <c r="Q116" s="205"/>
      <c r="R116" s="205"/>
      <c r="T116" s="205"/>
      <c r="U116" s="205"/>
      <c r="V116" s="205"/>
      <c r="W116" s="205"/>
      <c r="X116" s="205"/>
      <c r="Z116" s="205"/>
      <c r="AA116" s="205"/>
      <c r="AB116" s="205"/>
      <c r="AC116" s="205"/>
      <c r="AD116" s="205"/>
      <c r="AF116" s="89" t="s">
        <v>819</v>
      </c>
      <c r="AG116" s="105">
        <f t="shared" si="25"/>
        <v>7.329041738710366E-3</v>
      </c>
      <c r="AH116" s="75">
        <v>32.558</v>
      </c>
      <c r="AI116" s="75">
        <v>207.399</v>
      </c>
      <c r="AJ116" s="76">
        <v>14.406256000000001</v>
      </c>
      <c r="AL116" s="205"/>
      <c r="AM116" s="205"/>
      <c r="AN116" s="205"/>
      <c r="AO116" s="205"/>
      <c r="AP116" s="205"/>
    </row>
    <row r="117" spans="2:42" x14ac:dyDescent="0.3">
      <c r="B117" s="74"/>
      <c r="C117" s="174"/>
      <c r="D117" s="56"/>
      <c r="E117" s="56"/>
      <c r="F117" s="56"/>
      <c r="H117" s="205"/>
      <c r="I117" s="205"/>
      <c r="J117" s="205"/>
      <c r="K117" s="205"/>
      <c r="L117" s="205"/>
      <c r="N117" s="205"/>
      <c r="O117" s="205"/>
      <c r="P117" s="205"/>
      <c r="Q117" s="205"/>
      <c r="R117" s="205"/>
      <c r="T117" s="205"/>
      <c r="U117" s="205"/>
      <c r="V117" s="205"/>
      <c r="W117" s="205"/>
      <c r="X117" s="205"/>
      <c r="Z117" s="205"/>
      <c r="AA117" s="205"/>
      <c r="AB117" s="205"/>
      <c r="AC117" s="205"/>
      <c r="AD117" s="205"/>
      <c r="AF117" s="89" t="s">
        <v>783</v>
      </c>
      <c r="AG117" s="105">
        <f t="shared" si="25"/>
        <v>3.2651806136738703E-3</v>
      </c>
      <c r="AH117" s="104">
        <v>14.505000000000001</v>
      </c>
      <c r="AI117" s="104">
        <v>108.74299999999999</v>
      </c>
      <c r="AJ117" s="103">
        <v>15.442401</v>
      </c>
      <c r="AL117" s="205"/>
      <c r="AM117" s="205"/>
      <c r="AN117" s="205"/>
      <c r="AO117" s="205"/>
      <c r="AP117" s="205"/>
    </row>
    <row r="118" spans="2:42" x14ac:dyDescent="0.3">
      <c r="B118" s="236"/>
      <c r="C118" s="237"/>
      <c r="D118" s="238"/>
      <c r="E118" s="238"/>
      <c r="F118" s="238"/>
      <c r="H118" s="205"/>
      <c r="I118" s="205"/>
      <c r="J118" s="205"/>
      <c r="K118" s="205"/>
      <c r="L118" s="205"/>
      <c r="N118" s="205"/>
      <c r="O118" s="205"/>
      <c r="P118" s="205"/>
      <c r="Q118" s="205"/>
      <c r="R118" s="205"/>
      <c r="T118" s="205"/>
      <c r="U118" s="205"/>
      <c r="V118" s="205"/>
      <c r="W118" s="205"/>
      <c r="X118" s="205"/>
      <c r="Z118" s="205"/>
      <c r="AA118" s="205"/>
      <c r="AB118" s="205"/>
      <c r="AC118" s="205"/>
      <c r="AD118" s="205"/>
      <c r="AF118" s="89" t="s">
        <v>784</v>
      </c>
      <c r="AG118" s="105">
        <f t="shared" si="25"/>
        <v>5.3885497398097899E-2</v>
      </c>
      <c r="AH118" s="221">
        <v>239.37700000000001</v>
      </c>
      <c r="AI118" s="221">
        <v>1651.086</v>
      </c>
      <c r="AJ118" s="222">
        <v>218.281148</v>
      </c>
      <c r="AL118" s="205"/>
      <c r="AM118" s="205"/>
      <c r="AN118" s="205"/>
      <c r="AO118" s="205"/>
      <c r="AP118" s="205"/>
    </row>
    <row r="119" spans="2:42" x14ac:dyDescent="0.3">
      <c r="B119" s="236"/>
      <c r="C119" s="237"/>
      <c r="D119" s="238"/>
      <c r="E119" s="238"/>
      <c r="F119" s="238"/>
      <c r="H119" s="205"/>
      <c r="I119" s="205"/>
      <c r="J119" s="205"/>
      <c r="K119" s="205"/>
      <c r="L119" s="205"/>
      <c r="N119" s="205"/>
      <c r="O119" s="205"/>
      <c r="P119" s="205"/>
      <c r="Q119" s="205"/>
      <c r="R119" s="205"/>
      <c r="T119" s="205"/>
      <c r="U119" s="205"/>
      <c r="V119" s="205"/>
      <c r="W119" s="205"/>
      <c r="X119" s="205"/>
      <c r="Z119" s="205"/>
      <c r="AA119" s="205"/>
      <c r="AB119" s="205"/>
      <c r="AC119" s="205"/>
      <c r="AD119" s="205"/>
      <c r="AF119" s="160" t="s">
        <v>785</v>
      </c>
      <c r="AG119" s="157">
        <f t="shared" si="25"/>
        <v>1.3722312652805616E-2</v>
      </c>
      <c r="AH119" s="204">
        <v>60.959000000000003</v>
      </c>
      <c r="AI119" s="204">
        <v>466.80900000000003</v>
      </c>
      <c r="AJ119" s="219">
        <v>80.214079999999996</v>
      </c>
      <c r="AL119" s="205"/>
      <c r="AM119" s="205"/>
      <c r="AN119" s="205"/>
      <c r="AO119" s="205"/>
      <c r="AP119" s="205"/>
    </row>
    <row r="120" spans="2:42" x14ac:dyDescent="0.3">
      <c r="B120" s="236"/>
      <c r="C120" s="237"/>
      <c r="D120" s="238"/>
      <c r="E120" s="238"/>
      <c r="F120" s="238"/>
      <c r="H120" s="205"/>
      <c r="I120" s="205"/>
      <c r="J120" s="205"/>
      <c r="K120" s="205"/>
      <c r="L120" s="205"/>
      <c r="N120" s="205"/>
      <c r="O120" s="205"/>
      <c r="P120" s="205"/>
      <c r="Q120" s="205"/>
      <c r="R120" s="205"/>
      <c r="T120" s="205"/>
      <c r="U120" s="205"/>
      <c r="V120" s="205"/>
      <c r="W120" s="205"/>
      <c r="X120" s="205"/>
      <c r="Z120" s="205"/>
      <c r="AA120" s="205"/>
      <c r="AB120" s="205"/>
      <c r="AC120" s="205"/>
      <c r="AD120" s="205"/>
      <c r="AF120" s="160" t="s">
        <v>786</v>
      </c>
      <c r="AG120" s="157">
        <f t="shared" si="25"/>
        <v>1.0623261187211118E-2</v>
      </c>
      <c r="AH120" s="204">
        <v>47.192</v>
      </c>
      <c r="AI120" s="204">
        <v>234.04599999999999</v>
      </c>
      <c r="AJ120" s="219">
        <v>30.351139</v>
      </c>
      <c r="AL120" s="205"/>
      <c r="AM120" s="205"/>
      <c r="AN120" s="205"/>
      <c r="AO120" s="205"/>
      <c r="AP120" s="205"/>
    </row>
    <row r="121" spans="2:42" x14ac:dyDescent="0.3">
      <c r="B121" s="236"/>
      <c r="C121" s="237"/>
      <c r="D121" s="238"/>
      <c r="E121" s="238"/>
      <c r="F121" s="238"/>
      <c r="H121" s="205"/>
      <c r="I121" s="205"/>
      <c r="J121" s="205"/>
      <c r="K121" s="205"/>
      <c r="L121" s="205"/>
      <c r="N121" s="205"/>
      <c r="O121" s="205"/>
      <c r="P121" s="205"/>
      <c r="Q121" s="205"/>
      <c r="R121" s="205"/>
      <c r="T121" s="205"/>
      <c r="U121" s="205"/>
      <c r="V121" s="205"/>
      <c r="W121" s="205"/>
      <c r="X121" s="205"/>
      <c r="Z121" s="205"/>
      <c r="AA121" s="205"/>
      <c r="AB121" s="205"/>
      <c r="AC121" s="205"/>
      <c r="AD121" s="205"/>
      <c r="AF121" s="89" t="s">
        <v>787</v>
      </c>
      <c r="AG121" s="105">
        <f t="shared" si="25"/>
        <v>1.7619144200775856E-3</v>
      </c>
      <c r="AH121" s="104">
        <v>7.827</v>
      </c>
      <c r="AI121" s="104">
        <v>46.962000000000003</v>
      </c>
      <c r="AJ121" s="103">
        <v>6.6974249999999991</v>
      </c>
      <c r="AL121" s="205"/>
      <c r="AM121" s="205"/>
      <c r="AN121" s="205"/>
      <c r="AO121" s="205"/>
      <c r="AP121" s="205"/>
    </row>
    <row r="122" spans="2:42" x14ac:dyDescent="0.3">
      <c r="B122" s="236"/>
      <c r="C122" s="237"/>
      <c r="D122" s="238"/>
      <c r="E122" s="238"/>
      <c r="F122" s="238"/>
      <c r="H122" s="205"/>
      <c r="I122" s="205"/>
      <c r="J122" s="205"/>
      <c r="K122" s="205"/>
      <c r="L122" s="205"/>
      <c r="N122" s="205"/>
      <c r="O122" s="205"/>
      <c r="P122" s="205"/>
      <c r="Q122" s="205"/>
      <c r="R122" s="205"/>
      <c r="T122" s="205"/>
      <c r="U122" s="205"/>
      <c r="V122" s="205"/>
      <c r="W122" s="205"/>
      <c r="X122" s="205"/>
      <c r="Z122" s="205"/>
      <c r="AA122" s="205"/>
      <c r="AB122" s="205"/>
      <c r="AC122" s="205"/>
      <c r="AD122" s="205"/>
      <c r="AF122" s="160" t="s">
        <v>641</v>
      </c>
      <c r="AG122" s="157">
        <f t="shared" si="25"/>
        <v>4.051930440960335E-4</v>
      </c>
      <c r="AH122" s="56">
        <v>1.8</v>
      </c>
      <c r="AI122" s="56">
        <v>12.768000000000001</v>
      </c>
      <c r="AJ122" s="162">
        <v>2.1373479999999998</v>
      </c>
      <c r="AL122" s="205"/>
      <c r="AM122" s="205"/>
      <c r="AN122" s="205"/>
      <c r="AO122" s="205"/>
      <c r="AP122" s="205"/>
    </row>
    <row r="123" spans="2:42" x14ac:dyDescent="0.3">
      <c r="B123" s="236"/>
      <c r="C123" s="237"/>
      <c r="D123" s="238"/>
      <c r="E123" s="238"/>
      <c r="F123" s="238"/>
      <c r="H123" s="205"/>
      <c r="I123" s="205"/>
      <c r="J123" s="205"/>
      <c r="K123" s="205"/>
      <c r="L123" s="205"/>
      <c r="N123" s="205"/>
      <c r="O123" s="205"/>
      <c r="P123" s="205"/>
      <c r="Q123" s="205"/>
      <c r="R123" s="205"/>
      <c r="T123" s="205"/>
      <c r="U123" s="205"/>
      <c r="V123" s="205"/>
      <c r="W123" s="205"/>
      <c r="X123" s="205"/>
      <c r="Z123" s="205"/>
      <c r="AA123" s="205"/>
      <c r="AB123" s="205"/>
      <c r="AC123" s="205"/>
      <c r="AD123" s="205"/>
      <c r="AF123" s="89" t="s">
        <v>788</v>
      </c>
      <c r="AG123" s="105">
        <f t="shared" si="25"/>
        <v>0.13749663183282096</v>
      </c>
      <c r="AH123" s="221">
        <v>610.80499999999995</v>
      </c>
      <c r="AI123" s="221">
        <v>3417.011</v>
      </c>
      <c r="AJ123" s="222">
        <v>579.39927799999998</v>
      </c>
      <c r="AL123" s="205"/>
      <c r="AM123" s="205"/>
      <c r="AN123" s="205"/>
      <c r="AO123" s="205"/>
      <c r="AP123" s="205"/>
    </row>
    <row r="124" spans="2:42" x14ac:dyDescent="0.3">
      <c r="B124" s="236"/>
      <c r="C124" s="237"/>
      <c r="D124" s="238"/>
      <c r="E124" s="238"/>
      <c r="F124" s="238"/>
      <c r="H124" s="205"/>
      <c r="I124" s="205"/>
      <c r="J124" s="205"/>
      <c r="K124" s="205"/>
      <c r="L124" s="205"/>
      <c r="N124" s="205"/>
      <c r="O124" s="205"/>
      <c r="P124" s="205"/>
      <c r="Q124" s="205"/>
      <c r="R124" s="205"/>
      <c r="T124" s="205"/>
      <c r="U124" s="205"/>
      <c r="V124" s="205"/>
      <c r="W124" s="205"/>
      <c r="X124" s="205"/>
      <c r="Z124" s="205"/>
      <c r="AA124" s="205"/>
      <c r="AB124" s="205"/>
      <c r="AC124" s="205"/>
      <c r="AD124" s="205"/>
      <c r="AF124" s="160" t="s">
        <v>789</v>
      </c>
      <c r="AG124" s="157">
        <f t="shared" si="25"/>
        <v>0.11047048089886226</v>
      </c>
      <c r="AH124" s="56">
        <v>490.74599999999998</v>
      </c>
      <c r="AI124" s="56">
        <v>2651.096</v>
      </c>
      <c r="AJ124" s="162">
        <v>470.22499299999998</v>
      </c>
      <c r="AL124" s="205"/>
      <c r="AM124" s="205"/>
      <c r="AN124" s="205"/>
      <c r="AO124" s="205"/>
      <c r="AP124" s="205"/>
    </row>
    <row r="125" spans="2:42" x14ac:dyDescent="0.3">
      <c r="B125" s="236"/>
      <c r="C125" s="237"/>
      <c r="D125" s="238"/>
      <c r="E125" s="238"/>
      <c r="F125" s="238"/>
      <c r="H125" s="205"/>
      <c r="I125" s="205"/>
      <c r="J125" s="205"/>
      <c r="K125" s="205"/>
      <c r="L125" s="205"/>
      <c r="N125" s="205"/>
      <c r="O125" s="205"/>
      <c r="P125" s="205"/>
      <c r="Q125" s="205"/>
      <c r="R125" s="205"/>
      <c r="T125" s="205"/>
      <c r="U125" s="205"/>
      <c r="V125" s="205"/>
      <c r="W125" s="205"/>
      <c r="X125" s="205"/>
      <c r="Z125" s="205"/>
      <c r="AA125" s="205"/>
      <c r="AB125" s="205"/>
      <c r="AC125" s="205"/>
      <c r="AD125" s="205"/>
      <c r="AF125" s="160" t="s">
        <v>790</v>
      </c>
      <c r="AG125" s="157">
        <f t="shared" si="25"/>
        <v>2.5401101719886902E-3</v>
      </c>
      <c r="AH125" s="56">
        <v>11.284000000000001</v>
      </c>
      <c r="AI125" s="56">
        <v>83.9</v>
      </c>
      <c r="AJ125" s="162">
        <v>14.034098</v>
      </c>
      <c r="AL125" s="205"/>
      <c r="AM125" s="205"/>
      <c r="AN125" s="205"/>
      <c r="AO125" s="205"/>
      <c r="AP125" s="205"/>
    </row>
    <row r="126" spans="2:42" x14ac:dyDescent="0.3">
      <c r="B126" s="236"/>
      <c r="C126" s="237"/>
      <c r="D126" s="238"/>
      <c r="E126" s="238"/>
      <c r="F126" s="238"/>
      <c r="H126" s="205"/>
      <c r="I126" s="205"/>
      <c r="J126" s="205"/>
      <c r="K126" s="205"/>
      <c r="L126" s="205"/>
      <c r="N126" s="205"/>
      <c r="O126" s="205"/>
      <c r="P126" s="205"/>
      <c r="Q126" s="205"/>
      <c r="R126" s="205"/>
      <c r="T126" s="205"/>
      <c r="U126" s="205"/>
      <c r="V126" s="205"/>
      <c r="W126" s="205"/>
      <c r="X126" s="205"/>
      <c r="Z126" s="205"/>
      <c r="AA126" s="205"/>
      <c r="AB126" s="205"/>
      <c r="AC126" s="205"/>
      <c r="AD126" s="205"/>
      <c r="AF126" s="89" t="s">
        <v>791</v>
      </c>
      <c r="AG126" s="105">
        <f t="shared" si="25"/>
        <v>1.7481603673029925E-2</v>
      </c>
      <c r="AH126" s="75">
        <v>77.658999999999992</v>
      </c>
      <c r="AI126" s="75">
        <v>645.84199999999998</v>
      </c>
      <c r="AJ126" s="76">
        <v>74.183116999999996</v>
      </c>
      <c r="AL126" s="205"/>
      <c r="AM126" s="205"/>
      <c r="AN126" s="205"/>
      <c r="AO126" s="205"/>
      <c r="AP126" s="205"/>
    </row>
    <row r="127" spans="2:42" x14ac:dyDescent="0.3">
      <c r="B127" s="236"/>
      <c r="C127" s="237"/>
      <c r="D127" s="238"/>
      <c r="E127" s="238"/>
      <c r="F127" s="238"/>
      <c r="H127" s="205"/>
      <c r="I127" s="205"/>
      <c r="J127" s="205"/>
      <c r="K127" s="205"/>
      <c r="L127" s="205"/>
      <c r="N127" s="205"/>
      <c r="O127" s="205"/>
      <c r="P127" s="205"/>
      <c r="Q127" s="205"/>
      <c r="R127" s="205"/>
      <c r="T127" s="205"/>
      <c r="U127" s="205"/>
      <c r="V127" s="205"/>
      <c r="W127" s="205"/>
      <c r="X127" s="205"/>
      <c r="Z127" s="205"/>
      <c r="AA127" s="205"/>
      <c r="AB127" s="205"/>
      <c r="AC127" s="205"/>
      <c r="AD127" s="205"/>
      <c r="AF127" s="160" t="s">
        <v>622</v>
      </c>
      <c r="AG127" s="157">
        <f t="shared" si="25"/>
        <v>6.2086829717848332E-3</v>
      </c>
      <c r="AH127" s="56">
        <v>27.581</v>
      </c>
      <c r="AI127" s="56">
        <v>314.928</v>
      </c>
      <c r="AJ127" s="162">
        <v>32.191704999999999</v>
      </c>
      <c r="AL127" s="205"/>
      <c r="AM127" s="205"/>
      <c r="AN127" s="205"/>
      <c r="AO127" s="205"/>
      <c r="AP127" s="205"/>
    </row>
    <row r="128" spans="2:42" x14ac:dyDescent="0.3">
      <c r="B128" s="236"/>
      <c r="C128" s="237"/>
      <c r="D128" s="238"/>
      <c r="E128" s="238"/>
      <c r="F128" s="238"/>
      <c r="H128" s="205"/>
      <c r="I128" s="205"/>
      <c r="J128" s="205"/>
      <c r="K128" s="205"/>
      <c r="L128" s="205"/>
      <c r="N128" s="205"/>
      <c r="O128" s="205"/>
      <c r="P128" s="205"/>
      <c r="Q128" s="205"/>
      <c r="R128" s="205"/>
      <c r="T128" s="205"/>
      <c r="U128" s="205"/>
      <c r="V128" s="205"/>
      <c r="W128" s="205"/>
      <c r="X128" s="205"/>
      <c r="Z128" s="205"/>
      <c r="AA128" s="205"/>
      <c r="AB128" s="205"/>
      <c r="AC128" s="205"/>
      <c r="AD128" s="205"/>
      <c r="AF128" s="160" t="s">
        <v>552</v>
      </c>
      <c r="AG128" s="157">
        <f t="shared" si="25"/>
        <v>3.1472244163925803E-3</v>
      </c>
      <c r="AH128" s="56">
        <v>13.981</v>
      </c>
      <c r="AI128" s="56">
        <v>83.137</v>
      </c>
      <c r="AJ128" s="162">
        <v>10.762625999999999</v>
      </c>
      <c r="AL128" s="205"/>
      <c r="AM128" s="205"/>
      <c r="AN128" s="205"/>
      <c r="AO128" s="205"/>
      <c r="AP128" s="205"/>
    </row>
    <row r="129" spans="2:42" x14ac:dyDescent="0.3">
      <c r="B129" s="236"/>
      <c r="C129" s="237"/>
      <c r="D129" s="238"/>
      <c r="E129" s="238"/>
      <c r="F129" s="238"/>
      <c r="H129" s="205"/>
      <c r="I129" s="205"/>
      <c r="J129" s="205"/>
      <c r="K129" s="205"/>
      <c r="L129" s="205"/>
      <c r="N129" s="205"/>
      <c r="O129" s="205"/>
      <c r="P129" s="205"/>
      <c r="Q129" s="205"/>
      <c r="R129" s="205"/>
      <c r="T129" s="205"/>
      <c r="U129" s="205"/>
      <c r="V129" s="205"/>
      <c r="W129" s="205"/>
      <c r="X129" s="205"/>
      <c r="Z129" s="205"/>
      <c r="AA129" s="205"/>
      <c r="AB129" s="205"/>
      <c r="AC129" s="205"/>
      <c r="AD129" s="205"/>
      <c r="AF129" s="160" t="s">
        <v>792</v>
      </c>
      <c r="AG129" s="157">
        <f t="shared" si="25"/>
        <v>1.1890164771751384E-3</v>
      </c>
      <c r="AH129" s="56">
        <v>5.282</v>
      </c>
      <c r="AI129" s="56">
        <v>31.715</v>
      </c>
      <c r="AJ129" s="162">
        <v>4.2095479999999998</v>
      </c>
      <c r="AL129" s="205"/>
      <c r="AM129" s="205"/>
      <c r="AN129" s="205"/>
      <c r="AO129" s="205"/>
      <c r="AP129" s="205"/>
    </row>
    <row r="130" spans="2:42" x14ac:dyDescent="0.3">
      <c r="B130" s="236"/>
      <c r="C130" s="237"/>
      <c r="D130" s="238"/>
      <c r="E130" s="238"/>
      <c r="F130" s="238"/>
      <c r="H130" s="205"/>
      <c r="I130" s="205"/>
      <c r="J130" s="205"/>
      <c r="K130" s="205"/>
      <c r="L130" s="205"/>
      <c r="N130" s="205"/>
      <c r="O130" s="205"/>
      <c r="P130" s="205"/>
      <c r="Q130" s="205"/>
      <c r="R130" s="205"/>
      <c r="T130" s="205"/>
      <c r="U130" s="205"/>
      <c r="V130" s="205"/>
      <c r="W130" s="205"/>
      <c r="X130" s="205"/>
      <c r="Z130" s="205"/>
      <c r="AA130" s="205"/>
      <c r="AB130" s="205"/>
      <c r="AC130" s="205"/>
      <c r="AD130" s="205"/>
      <c r="AF130" s="160" t="s">
        <v>793</v>
      </c>
      <c r="AG130" s="157">
        <f t="shared" si="25"/>
        <v>1.1986960887840992E-3</v>
      </c>
      <c r="AH130" s="56">
        <v>5.3250000000000002</v>
      </c>
      <c r="AI130" s="56">
        <v>18.652999999999999</v>
      </c>
      <c r="AJ130" s="162">
        <v>2.457074</v>
      </c>
      <c r="AL130" s="205"/>
      <c r="AM130" s="205"/>
      <c r="AN130" s="205"/>
      <c r="AO130" s="205"/>
      <c r="AP130" s="205"/>
    </row>
    <row r="131" spans="2:42" x14ac:dyDescent="0.3">
      <c r="B131" s="236"/>
      <c r="C131" s="237"/>
      <c r="D131" s="238"/>
      <c r="E131" s="238"/>
      <c r="F131" s="238"/>
      <c r="H131" s="205"/>
      <c r="I131" s="205"/>
      <c r="J131" s="205"/>
      <c r="K131" s="205"/>
      <c r="L131" s="205"/>
      <c r="N131" s="205"/>
      <c r="O131" s="205"/>
      <c r="P131" s="205"/>
      <c r="Q131" s="205"/>
      <c r="R131" s="205"/>
      <c r="T131" s="205"/>
      <c r="U131" s="205"/>
      <c r="V131" s="205"/>
      <c r="W131" s="205"/>
      <c r="X131" s="205"/>
      <c r="Z131" s="205"/>
      <c r="AA131" s="205"/>
      <c r="AB131" s="205"/>
      <c r="AC131" s="205"/>
      <c r="AD131" s="205"/>
      <c r="AF131" s="89" t="s">
        <v>794</v>
      </c>
      <c r="AG131" s="105">
        <f t="shared" si="25"/>
        <v>3.216782555629066E-4</v>
      </c>
      <c r="AH131" s="75">
        <v>1.429</v>
      </c>
      <c r="AI131" s="75">
        <v>32.506999999999998</v>
      </c>
      <c r="AJ131" s="76">
        <v>0.31838300000000003</v>
      </c>
      <c r="AL131" s="205"/>
      <c r="AM131" s="205"/>
      <c r="AN131" s="205"/>
      <c r="AO131" s="205"/>
      <c r="AP131" s="205"/>
    </row>
    <row r="132" spans="2:42" x14ac:dyDescent="0.3">
      <c r="B132" s="236"/>
      <c r="C132" s="237"/>
      <c r="D132" s="238"/>
      <c r="E132" s="238"/>
      <c r="F132" s="238"/>
      <c r="H132" s="205"/>
      <c r="I132" s="205"/>
      <c r="J132" s="205"/>
      <c r="K132" s="205"/>
      <c r="L132" s="205"/>
      <c r="N132" s="205"/>
      <c r="O132" s="205"/>
      <c r="P132" s="205"/>
      <c r="Q132" s="205"/>
      <c r="R132" s="205"/>
      <c r="T132" s="205"/>
      <c r="U132" s="205"/>
      <c r="V132" s="205"/>
      <c r="W132" s="205"/>
      <c r="X132" s="205"/>
      <c r="Z132" s="205"/>
      <c r="AA132" s="205"/>
      <c r="AB132" s="205"/>
      <c r="AC132" s="205"/>
      <c r="AD132" s="205"/>
      <c r="AF132" s="89" t="s">
        <v>795</v>
      </c>
      <c r="AG132" s="105">
        <f t="shared" si="25"/>
        <v>2.2640836660606033E-2</v>
      </c>
      <c r="AH132" s="75">
        <v>100.578</v>
      </c>
      <c r="AI132" s="75">
        <v>616.87</v>
      </c>
      <c r="AJ132" s="76">
        <v>94.243671000000006</v>
      </c>
      <c r="AL132" s="205"/>
      <c r="AM132" s="205"/>
      <c r="AN132" s="205"/>
      <c r="AO132" s="205"/>
      <c r="AP132" s="205"/>
    </row>
    <row r="133" spans="2:42" x14ac:dyDescent="0.3">
      <c r="B133" s="236"/>
      <c r="C133" s="237"/>
      <c r="D133" s="238"/>
      <c r="E133" s="238"/>
      <c r="F133" s="238"/>
      <c r="H133" s="205"/>
      <c r="I133" s="205"/>
      <c r="J133" s="205"/>
      <c r="K133" s="205"/>
      <c r="L133" s="205"/>
      <c r="N133" s="205"/>
      <c r="O133" s="205"/>
      <c r="P133" s="205"/>
      <c r="Q133" s="205"/>
      <c r="R133" s="205"/>
      <c r="T133" s="205"/>
      <c r="U133" s="205"/>
      <c r="V133" s="205"/>
      <c r="W133" s="205"/>
      <c r="X133" s="205"/>
      <c r="Z133" s="205"/>
      <c r="AA133" s="205"/>
      <c r="AB133" s="205"/>
      <c r="AC133" s="205"/>
      <c r="AD133" s="205"/>
      <c r="AF133" s="160" t="s">
        <v>612</v>
      </c>
      <c r="AG133" s="157">
        <f t="shared" si="25"/>
        <v>7.6766073276460746E-3</v>
      </c>
      <c r="AH133" s="56">
        <v>34.101999999999997</v>
      </c>
      <c r="AI133" s="56">
        <v>188.822</v>
      </c>
      <c r="AJ133" s="162">
        <v>34.363639999999997</v>
      </c>
      <c r="AL133" s="205"/>
      <c r="AM133" s="205"/>
      <c r="AN133" s="205"/>
      <c r="AO133" s="205"/>
      <c r="AP133" s="205"/>
    </row>
    <row r="134" spans="2:42" x14ac:dyDescent="0.3">
      <c r="B134" s="236"/>
      <c r="C134" s="237"/>
      <c r="D134" s="238"/>
      <c r="E134" s="238"/>
      <c r="F134" s="238"/>
      <c r="H134" s="205"/>
      <c r="I134" s="205"/>
      <c r="J134" s="205"/>
      <c r="K134" s="205"/>
      <c r="L134" s="205"/>
      <c r="N134" s="205"/>
      <c r="O134" s="205"/>
      <c r="P134" s="205"/>
      <c r="Q134" s="205"/>
      <c r="R134" s="205"/>
      <c r="T134" s="205"/>
      <c r="U134" s="205"/>
      <c r="V134" s="205"/>
      <c r="W134" s="205"/>
      <c r="X134" s="205"/>
      <c r="Z134" s="205"/>
      <c r="AA134" s="205"/>
      <c r="AB134" s="205"/>
      <c r="AC134" s="205"/>
      <c r="AD134" s="205"/>
      <c r="AF134" s="160" t="s">
        <v>796</v>
      </c>
      <c r="AG134" s="157">
        <f t="shared" si="25"/>
        <v>4.2792887601475543E-3</v>
      </c>
      <c r="AH134" s="56">
        <v>19.010000000000002</v>
      </c>
      <c r="AI134" s="56">
        <v>116.697</v>
      </c>
      <c r="AJ134" s="162">
        <v>23.659648000000001</v>
      </c>
      <c r="AL134" s="205"/>
      <c r="AM134" s="205"/>
      <c r="AN134" s="205"/>
      <c r="AO134" s="205"/>
      <c r="AP134" s="205"/>
    </row>
    <row r="135" spans="2:42" x14ac:dyDescent="0.3">
      <c r="B135" s="236"/>
      <c r="C135" s="237"/>
      <c r="D135" s="238"/>
      <c r="E135" s="238"/>
      <c r="F135" s="238"/>
      <c r="H135" s="205"/>
      <c r="I135" s="205"/>
      <c r="J135" s="205"/>
      <c r="K135" s="205"/>
      <c r="L135" s="205"/>
      <c r="N135" s="205"/>
      <c r="O135" s="205"/>
      <c r="P135" s="205"/>
      <c r="Q135" s="205"/>
      <c r="R135" s="205"/>
      <c r="T135" s="205"/>
      <c r="U135" s="205"/>
      <c r="V135" s="205"/>
      <c r="W135" s="205"/>
      <c r="X135" s="205"/>
      <c r="Z135" s="205"/>
      <c r="AA135" s="205"/>
      <c r="AB135" s="205"/>
      <c r="AC135" s="205"/>
      <c r="AD135" s="205"/>
      <c r="AF135" s="160" t="s">
        <v>797</v>
      </c>
      <c r="AG135" s="157">
        <f t="shared" si="25"/>
        <v>5.2152846920093913E-3</v>
      </c>
      <c r="AH135" s="56">
        <v>23.167999999999999</v>
      </c>
      <c r="AI135" s="56">
        <v>150.25899999999999</v>
      </c>
      <c r="AJ135" s="162">
        <v>15.186334</v>
      </c>
      <c r="AL135" s="205"/>
      <c r="AM135" s="205"/>
      <c r="AN135" s="205"/>
      <c r="AO135" s="205"/>
      <c r="AP135" s="205"/>
    </row>
    <row r="136" spans="2:42" x14ac:dyDescent="0.3">
      <c r="B136" s="236"/>
      <c r="C136" s="237"/>
      <c r="D136" s="238"/>
      <c r="E136" s="238"/>
      <c r="F136" s="238"/>
      <c r="H136" s="205"/>
      <c r="I136" s="205"/>
      <c r="J136" s="205"/>
      <c r="K136" s="205"/>
      <c r="L136" s="205"/>
      <c r="N136" s="205"/>
      <c r="O136" s="205"/>
      <c r="P136" s="205"/>
      <c r="Q136" s="205"/>
      <c r="R136" s="205"/>
      <c r="T136" s="205"/>
      <c r="U136" s="205"/>
      <c r="V136" s="205"/>
      <c r="W136" s="205"/>
      <c r="X136" s="205"/>
      <c r="Z136" s="205"/>
      <c r="AA136" s="205"/>
      <c r="AB136" s="205"/>
      <c r="AC136" s="205"/>
      <c r="AD136" s="205"/>
      <c r="AF136" s="160" t="s">
        <v>60</v>
      </c>
      <c r="AG136" s="157">
        <f t="shared" si="25"/>
        <v>1.4868333645857231E-3</v>
      </c>
      <c r="AH136" s="56">
        <v>6.6050000000000004</v>
      </c>
      <c r="AI136" s="56">
        <v>53.828000000000003</v>
      </c>
      <c r="AJ136" s="162">
        <v>2.9658720000000001</v>
      </c>
      <c r="AL136" s="205"/>
      <c r="AM136" s="205"/>
      <c r="AN136" s="205"/>
      <c r="AO136" s="205"/>
      <c r="AP136" s="205"/>
    </row>
    <row r="137" spans="2:42" x14ac:dyDescent="0.3">
      <c r="B137" s="236"/>
      <c r="C137" s="237"/>
      <c r="D137" s="238"/>
      <c r="E137" s="238"/>
      <c r="F137" s="238"/>
      <c r="H137" s="205"/>
      <c r="I137" s="205"/>
      <c r="J137" s="205"/>
      <c r="K137" s="205"/>
      <c r="L137" s="205"/>
      <c r="N137" s="205"/>
      <c r="O137" s="205"/>
      <c r="P137" s="205"/>
      <c r="Q137" s="205"/>
      <c r="R137" s="205"/>
      <c r="T137" s="205"/>
      <c r="U137" s="205"/>
      <c r="V137" s="205"/>
      <c r="W137" s="205"/>
      <c r="X137" s="205"/>
      <c r="Z137" s="205"/>
      <c r="AA137" s="205"/>
      <c r="AB137" s="205"/>
      <c r="AC137" s="205"/>
      <c r="AD137" s="205"/>
      <c r="AF137" s="89" t="s">
        <v>798</v>
      </c>
      <c r="AG137" s="105">
        <f t="shared" si="25"/>
        <v>4.8936064364464849E-3</v>
      </c>
      <c r="AH137" s="75">
        <v>21.739000000000001</v>
      </c>
      <c r="AI137" s="75">
        <v>177.7</v>
      </c>
      <c r="AJ137" s="76">
        <v>38.750832000000003</v>
      </c>
      <c r="AL137" s="205"/>
      <c r="AM137" s="205"/>
      <c r="AN137" s="205"/>
      <c r="AO137" s="205"/>
      <c r="AP137" s="205"/>
    </row>
    <row r="138" spans="2:42" x14ac:dyDescent="0.3">
      <c r="B138" s="74"/>
      <c r="C138" s="174"/>
      <c r="D138" s="56"/>
      <c r="E138" s="56"/>
      <c r="F138" s="56"/>
      <c r="H138" s="205"/>
      <c r="I138" s="205"/>
      <c r="J138" s="205"/>
      <c r="K138" s="205"/>
      <c r="L138" s="205"/>
      <c r="N138" s="205"/>
      <c r="O138" s="205"/>
      <c r="P138" s="205"/>
      <c r="Q138" s="205"/>
      <c r="R138" s="205"/>
      <c r="T138" s="205"/>
      <c r="U138" s="205"/>
      <c r="V138" s="205"/>
      <c r="W138" s="205"/>
      <c r="X138" s="205"/>
      <c r="Z138" s="205"/>
      <c r="AA138" s="205"/>
      <c r="AB138" s="205"/>
      <c r="AC138" s="205"/>
      <c r="AD138" s="205"/>
      <c r="AF138" s="89" t="s">
        <v>799</v>
      </c>
      <c r="AG138" s="105">
        <f t="shared" si="25"/>
        <v>1.027029302435413E-2</v>
      </c>
      <c r="AH138" s="75">
        <v>45.624000000000002</v>
      </c>
      <c r="AI138" s="75">
        <v>244.15199999999999</v>
      </c>
      <c r="AJ138" s="76">
        <v>26.311017</v>
      </c>
      <c r="AL138" s="205"/>
      <c r="AM138" s="205"/>
      <c r="AN138" s="205"/>
      <c r="AO138" s="205"/>
      <c r="AP138" s="205"/>
    </row>
    <row r="139" spans="2:42" x14ac:dyDescent="0.3">
      <c r="B139" s="236"/>
      <c r="C139" s="237"/>
      <c r="D139" s="238"/>
      <c r="E139" s="238"/>
      <c r="F139" s="238"/>
      <c r="H139" s="205"/>
      <c r="I139" s="205"/>
      <c r="J139" s="205"/>
      <c r="K139" s="205"/>
      <c r="L139" s="205"/>
      <c r="N139" s="205"/>
      <c r="O139" s="205"/>
      <c r="P139" s="205"/>
      <c r="Q139" s="205"/>
      <c r="R139" s="205"/>
      <c r="T139" s="205"/>
      <c r="U139" s="205"/>
      <c r="V139" s="205"/>
      <c r="W139" s="205"/>
      <c r="X139" s="205"/>
      <c r="Z139" s="205"/>
      <c r="AA139" s="205"/>
      <c r="AB139" s="205"/>
      <c r="AC139" s="205"/>
      <c r="AD139" s="205"/>
      <c r="AF139" s="89" t="s">
        <v>800</v>
      </c>
      <c r="AG139" s="105">
        <f t="shared" si="25"/>
        <v>3.3342885384169157E-2</v>
      </c>
      <c r="AH139" s="221">
        <v>148.12</v>
      </c>
      <c r="AI139" s="221">
        <v>1229.751</v>
      </c>
      <c r="AJ139" s="222">
        <v>162.059786</v>
      </c>
      <c r="AL139" s="205"/>
      <c r="AM139" s="205"/>
      <c r="AN139" s="205"/>
      <c r="AO139" s="205"/>
      <c r="AP139" s="205"/>
    </row>
    <row r="140" spans="2:42" x14ac:dyDescent="0.3">
      <c r="B140" s="22"/>
      <c r="C140" s="174"/>
      <c r="D140" s="56"/>
      <c r="E140" s="56"/>
      <c r="F140" s="56"/>
      <c r="H140" s="205"/>
      <c r="I140" s="205"/>
      <c r="J140" s="205"/>
      <c r="K140" s="205"/>
      <c r="L140" s="205"/>
      <c r="N140" s="205"/>
      <c r="O140" s="205"/>
      <c r="P140" s="205"/>
      <c r="Q140" s="205"/>
      <c r="R140" s="205"/>
      <c r="T140" s="205"/>
      <c r="U140" s="205"/>
      <c r="V140" s="205"/>
      <c r="W140" s="205"/>
      <c r="X140" s="205"/>
      <c r="Z140" s="205"/>
      <c r="AA140" s="205"/>
      <c r="AB140" s="205"/>
      <c r="AC140" s="205"/>
      <c r="AD140" s="205"/>
      <c r="AF140" s="160" t="s">
        <v>559</v>
      </c>
      <c r="AG140" s="157">
        <f t="shared" si="25"/>
        <v>1.972412206485475E-2</v>
      </c>
      <c r="AH140" s="56">
        <v>87.620999999999995</v>
      </c>
      <c r="AI140" s="56">
        <v>695.26</v>
      </c>
      <c r="AJ140" s="162">
        <v>95.221215000000001</v>
      </c>
      <c r="AL140" s="205"/>
      <c r="AM140" s="205"/>
      <c r="AN140" s="205"/>
      <c r="AO140" s="205"/>
      <c r="AP140" s="205"/>
    </row>
    <row r="141" spans="2:42" x14ac:dyDescent="0.3">
      <c r="B141" s="236"/>
      <c r="C141" s="237"/>
      <c r="D141" s="238"/>
      <c r="E141" s="238"/>
      <c r="F141" s="238"/>
      <c r="H141" s="205"/>
      <c r="I141" s="205"/>
      <c r="J141" s="205"/>
      <c r="K141" s="205"/>
      <c r="L141" s="205"/>
      <c r="N141" s="205"/>
      <c r="O141" s="205"/>
      <c r="P141" s="205"/>
      <c r="Q141" s="205"/>
      <c r="R141" s="205"/>
      <c r="T141" s="205"/>
      <c r="U141" s="205"/>
      <c r="V141" s="205"/>
      <c r="W141" s="205"/>
      <c r="X141" s="205"/>
      <c r="Z141" s="205"/>
      <c r="AA141" s="205"/>
      <c r="AB141" s="205"/>
      <c r="AC141" s="205"/>
      <c r="AD141" s="205"/>
      <c r="AF141" s="160" t="s">
        <v>820</v>
      </c>
      <c r="AG141" s="157">
        <f t="shared" si="25"/>
        <v>5.3793878748682848E-3</v>
      </c>
      <c r="AH141" s="56">
        <v>23.896999999999998</v>
      </c>
      <c r="AI141" s="56">
        <v>141.58199999999999</v>
      </c>
      <c r="AJ141" s="162">
        <v>38.487777999999999</v>
      </c>
      <c r="AL141" s="205"/>
      <c r="AM141" s="205"/>
      <c r="AN141" s="205"/>
      <c r="AO141" s="205"/>
      <c r="AP141" s="205"/>
    </row>
    <row r="142" spans="2:42" x14ac:dyDescent="0.3">
      <c r="B142" s="22"/>
      <c r="C142" s="174"/>
      <c r="D142" s="56"/>
      <c r="E142" s="56"/>
      <c r="F142" s="56"/>
      <c r="H142" s="205"/>
      <c r="I142" s="205"/>
      <c r="J142" s="205"/>
      <c r="K142" s="205"/>
      <c r="L142" s="205"/>
      <c r="N142" s="205"/>
      <c r="O142" s="205"/>
      <c r="P142" s="205"/>
      <c r="Q142" s="205"/>
      <c r="R142" s="205"/>
      <c r="T142" s="205"/>
      <c r="U142" s="205"/>
      <c r="V142" s="205"/>
      <c r="W142" s="205"/>
      <c r="X142" s="205"/>
      <c r="Z142" s="205"/>
      <c r="AA142" s="205"/>
      <c r="AB142" s="205"/>
      <c r="AC142" s="205"/>
      <c r="AD142" s="205"/>
      <c r="AF142" s="89" t="s">
        <v>801</v>
      </c>
      <c r="AG142" s="105">
        <f t="shared" si="25"/>
        <v>0</v>
      </c>
      <c r="AH142" s="75">
        <v>0</v>
      </c>
      <c r="AI142" s="75">
        <v>0</v>
      </c>
      <c r="AJ142" s="76">
        <v>0</v>
      </c>
      <c r="AL142" s="205"/>
      <c r="AM142" s="205"/>
      <c r="AN142" s="205"/>
      <c r="AO142" s="205"/>
      <c r="AP142" s="205"/>
    </row>
    <row r="143" spans="2:42" x14ac:dyDescent="0.3">
      <c r="B143" s="239"/>
      <c r="C143" s="237"/>
      <c r="D143" s="238"/>
      <c r="E143" s="238"/>
      <c r="F143" s="238"/>
      <c r="H143" s="205"/>
      <c r="I143" s="205"/>
      <c r="J143" s="205"/>
      <c r="K143" s="205"/>
      <c r="L143" s="205"/>
      <c r="N143" s="205"/>
      <c r="O143" s="205"/>
      <c r="P143" s="205"/>
      <c r="Q143" s="205"/>
      <c r="R143" s="205"/>
      <c r="T143" s="205"/>
      <c r="U143" s="205"/>
      <c r="V143" s="205"/>
      <c r="W143" s="205"/>
      <c r="X143" s="205"/>
      <c r="Z143" s="205"/>
      <c r="AA143" s="205"/>
      <c r="AB143" s="205"/>
      <c r="AC143" s="205"/>
      <c r="AD143" s="205"/>
      <c r="AF143" s="89" t="s">
        <v>802</v>
      </c>
      <c r="AG143" s="105">
        <f t="shared" si="25"/>
        <v>7.3724874373273293E-3</v>
      </c>
      <c r="AH143" s="75">
        <v>32.750999999999998</v>
      </c>
      <c r="AI143" s="75">
        <v>208.376</v>
      </c>
      <c r="AJ143" s="76">
        <v>28.031196000000001</v>
      </c>
      <c r="AL143" s="205"/>
      <c r="AM143" s="205"/>
      <c r="AN143" s="205"/>
      <c r="AO143" s="205"/>
      <c r="AP143" s="205"/>
    </row>
    <row r="144" spans="2:42" x14ac:dyDescent="0.3">
      <c r="B144" s="236"/>
      <c r="C144" s="240"/>
      <c r="D144" s="238"/>
      <c r="E144" s="238"/>
      <c r="F144" s="238"/>
      <c r="G144" s="56"/>
      <c r="H144" s="205"/>
      <c r="I144" s="205"/>
      <c r="J144" s="205"/>
      <c r="K144" s="205"/>
      <c r="L144" s="205"/>
      <c r="N144" s="205"/>
      <c r="O144" s="205"/>
      <c r="P144" s="205"/>
      <c r="Q144" s="205"/>
      <c r="R144" s="205"/>
      <c r="T144" s="205"/>
      <c r="U144" s="205"/>
      <c r="V144" s="205"/>
      <c r="W144" s="205"/>
      <c r="X144" s="205"/>
      <c r="Z144" s="205"/>
      <c r="AA144" s="205"/>
      <c r="AB144" s="205"/>
      <c r="AC144" s="205"/>
      <c r="AD144" s="205"/>
      <c r="AF144" s="89" t="s">
        <v>803</v>
      </c>
      <c r="AG144" s="105">
        <f t="shared" si="25"/>
        <v>7.4767120925586985E-3</v>
      </c>
      <c r="AH144" s="75">
        <v>33.213999999999999</v>
      </c>
      <c r="AI144" s="75">
        <v>264.15300000000002</v>
      </c>
      <c r="AJ144" s="76">
        <v>21.696593</v>
      </c>
      <c r="AL144" s="205"/>
      <c r="AM144" s="205"/>
      <c r="AN144" s="205"/>
      <c r="AO144" s="205"/>
      <c r="AP144" s="205"/>
    </row>
    <row r="145" spans="2:42" x14ac:dyDescent="0.3">
      <c r="B145" s="236"/>
      <c r="C145" s="240"/>
      <c r="D145" s="238"/>
      <c r="E145" s="238"/>
      <c r="F145" s="238"/>
      <c r="G145" s="56"/>
      <c r="H145" s="205"/>
      <c r="I145" s="205"/>
      <c r="J145" s="205"/>
      <c r="K145" s="205"/>
      <c r="L145" s="205"/>
      <c r="N145" s="205"/>
      <c r="O145" s="205"/>
      <c r="P145" s="205"/>
      <c r="Q145" s="205"/>
      <c r="R145" s="205"/>
      <c r="T145" s="205"/>
      <c r="U145" s="205"/>
      <c r="V145" s="205"/>
      <c r="W145" s="205"/>
      <c r="X145" s="205"/>
      <c r="Z145" s="205"/>
      <c r="AA145" s="205"/>
      <c r="AB145" s="205"/>
      <c r="AC145" s="205"/>
      <c r="AD145" s="205"/>
      <c r="AF145" s="89" t="s">
        <v>804</v>
      </c>
      <c r="AG145" s="105">
        <f t="shared" si="25"/>
        <v>2.1947956555201816E-4</v>
      </c>
      <c r="AH145" s="75">
        <v>0.97499999999999998</v>
      </c>
      <c r="AI145" s="75">
        <v>5.3339999999999996</v>
      </c>
      <c r="AJ145" s="76">
        <v>0.30715100000000001</v>
      </c>
      <c r="AL145" s="205"/>
      <c r="AM145" s="205"/>
      <c r="AN145" s="205"/>
      <c r="AO145" s="205"/>
      <c r="AP145" s="205"/>
    </row>
    <row r="146" spans="2:42" x14ac:dyDescent="0.3">
      <c r="B146" s="236"/>
      <c r="C146" s="241"/>
      <c r="D146" s="238"/>
      <c r="E146" s="238"/>
      <c r="F146" s="238"/>
      <c r="H146" s="205"/>
      <c r="I146" s="205"/>
      <c r="J146" s="205"/>
      <c r="K146" s="205"/>
      <c r="L146" s="205"/>
      <c r="N146" s="205"/>
      <c r="O146" s="205"/>
      <c r="P146" s="205"/>
      <c r="Q146" s="205"/>
      <c r="R146" s="205"/>
      <c r="T146" s="205"/>
      <c r="U146" s="205"/>
      <c r="V146" s="205"/>
      <c r="W146" s="205"/>
      <c r="X146" s="205"/>
      <c r="Z146" s="205"/>
      <c r="AA146" s="205"/>
      <c r="AB146" s="205"/>
      <c r="AC146" s="205"/>
      <c r="AD146" s="205"/>
      <c r="AF146" s="89" t="s">
        <v>805</v>
      </c>
      <c r="AG146" s="105">
        <f t="shared" si="25"/>
        <v>8.7301092422957614E-3</v>
      </c>
      <c r="AH146" s="75">
        <v>38.781999999999996</v>
      </c>
      <c r="AI146" s="75">
        <v>246.18700000000001</v>
      </c>
      <c r="AJ146" s="76">
        <v>28.969764000000001</v>
      </c>
      <c r="AL146" s="205"/>
      <c r="AM146" s="205"/>
      <c r="AN146" s="205"/>
      <c r="AO146" s="205"/>
      <c r="AP146" s="205"/>
    </row>
    <row r="147" spans="2:42" x14ac:dyDescent="0.3">
      <c r="B147" s="205"/>
      <c r="C147" s="205"/>
      <c r="D147" s="205"/>
      <c r="E147" s="205"/>
      <c r="F147" s="205"/>
      <c r="H147" s="205"/>
      <c r="I147" s="205"/>
      <c r="J147" s="205"/>
      <c r="K147" s="205"/>
      <c r="L147" s="205"/>
      <c r="N147" s="205"/>
      <c r="O147" s="205"/>
      <c r="P147" s="205"/>
      <c r="Q147" s="205"/>
      <c r="R147" s="205"/>
      <c r="T147" s="205"/>
      <c r="U147" s="205"/>
      <c r="V147" s="205"/>
      <c r="W147" s="205"/>
      <c r="X147" s="205"/>
      <c r="Z147" s="205"/>
      <c r="AA147" s="205"/>
      <c r="AB147" s="205"/>
      <c r="AC147" s="205"/>
      <c r="AD147" s="205"/>
      <c r="AF147" s="160" t="s">
        <v>569</v>
      </c>
      <c r="AG147" s="157">
        <f t="shared" ref="AG147:AG164" si="26">AH147/$AH$166</f>
        <v>0</v>
      </c>
      <c r="AH147" s="56">
        <v>0</v>
      </c>
      <c r="AI147" s="56">
        <v>0</v>
      </c>
      <c r="AJ147" s="162">
        <v>0</v>
      </c>
      <c r="AL147" s="205"/>
      <c r="AM147" s="205"/>
      <c r="AN147" s="205"/>
      <c r="AO147" s="205"/>
      <c r="AP147" s="205"/>
    </row>
    <row r="148" spans="2:42" x14ac:dyDescent="0.3">
      <c r="B148" s="205"/>
      <c r="C148" s="205"/>
      <c r="D148" s="205"/>
      <c r="E148" s="205"/>
      <c r="F148" s="205"/>
      <c r="H148" s="205"/>
      <c r="I148" s="205"/>
      <c r="J148" s="205"/>
      <c r="K148" s="205"/>
      <c r="L148" s="205"/>
      <c r="N148" s="205"/>
      <c r="O148" s="205"/>
      <c r="P148" s="205"/>
      <c r="Q148" s="205"/>
      <c r="R148" s="205"/>
      <c r="T148" s="205"/>
      <c r="U148" s="205"/>
      <c r="V148" s="205"/>
      <c r="W148" s="205"/>
      <c r="X148" s="205"/>
      <c r="Z148" s="205"/>
      <c r="AA148" s="205"/>
      <c r="AB148" s="205"/>
      <c r="AC148" s="205"/>
      <c r="AD148" s="205"/>
      <c r="AF148" s="89" t="s">
        <v>806</v>
      </c>
      <c r="AG148" s="105">
        <f t="shared" si="26"/>
        <v>6.7721939424990565E-2</v>
      </c>
      <c r="AH148" s="221">
        <v>300.84300000000002</v>
      </c>
      <c r="AI148" s="221">
        <v>1856.8040000000001</v>
      </c>
      <c r="AJ148" s="222">
        <v>295.41499099999999</v>
      </c>
      <c r="AL148" s="205"/>
      <c r="AM148" s="205"/>
      <c r="AN148" s="205"/>
      <c r="AO148" s="205"/>
      <c r="AP148" s="205"/>
    </row>
    <row r="149" spans="2:42" x14ac:dyDescent="0.3">
      <c r="B149" s="205"/>
      <c r="C149" s="205"/>
      <c r="D149" s="205"/>
      <c r="E149" s="205"/>
      <c r="F149" s="205"/>
      <c r="H149" s="205"/>
      <c r="I149" s="205"/>
      <c r="J149" s="205"/>
      <c r="K149" s="205"/>
      <c r="L149" s="205"/>
      <c r="N149" s="205"/>
      <c r="O149" s="205"/>
      <c r="P149" s="205"/>
      <c r="Q149" s="205"/>
      <c r="R149" s="205"/>
      <c r="T149" s="205"/>
      <c r="U149" s="205"/>
      <c r="V149" s="205"/>
      <c r="W149" s="205"/>
      <c r="X149" s="205"/>
      <c r="Z149" s="205"/>
      <c r="AA149" s="205"/>
      <c r="AB149" s="205"/>
      <c r="AC149" s="205"/>
      <c r="AD149" s="205"/>
      <c r="AF149" s="160" t="s">
        <v>593</v>
      </c>
      <c r="AG149" s="157">
        <f t="shared" si="26"/>
        <v>2.5286522131306412E-2</v>
      </c>
      <c r="AH149" s="56">
        <v>112.331</v>
      </c>
      <c r="AI149" s="56">
        <v>635.66200000000003</v>
      </c>
      <c r="AJ149" s="162">
        <v>124.51805</v>
      </c>
      <c r="AL149" s="205"/>
      <c r="AM149" s="205"/>
      <c r="AN149" s="205"/>
      <c r="AO149" s="205"/>
      <c r="AP149" s="205"/>
    </row>
    <row r="150" spans="2:42" x14ac:dyDescent="0.3">
      <c r="B150" s="205"/>
      <c r="C150" s="205"/>
      <c r="D150" s="205"/>
      <c r="E150" s="205"/>
      <c r="F150" s="205"/>
      <c r="H150" s="205"/>
      <c r="I150" s="205"/>
      <c r="J150" s="205"/>
      <c r="K150" s="205"/>
      <c r="L150" s="205"/>
      <c r="N150" s="205"/>
      <c r="O150" s="205"/>
      <c r="P150" s="205"/>
      <c r="Q150" s="205"/>
      <c r="R150" s="205"/>
      <c r="T150" s="205"/>
      <c r="U150" s="205"/>
      <c r="V150" s="205"/>
      <c r="W150" s="205"/>
      <c r="X150" s="205"/>
      <c r="Z150" s="205"/>
      <c r="AA150" s="205"/>
      <c r="AB150" s="205"/>
      <c r="AC150" s="205"/>
      <c r="AD150" s="205"/>
      <c r="AF150" s="160" t="s">
        <v>547</v>
      </c>
      <c r="AG150" s="157">
        <f t="shared" si="26"/>
        <v>3.2622542194665101E-3</v>
      </c>
      <c r="AH150" s="56">
        <v>14.492000000000001</v>
      </c>
      <c r="AI150" s="56">
        <v>119.267</v>
      </c>
      <c r="AJ150" s="162">
        <v>18.182064</v>
      </c>
      <c r="AL150" s="205"/>
      <c r="AM150" s="205"/>
      <c r="AN150" s="205"/>
      <c r="AO150" s="205"/>
      <c r="AP150" s="205"/>
    </row>
    <row r="151" spans="2:42" x14ac:dyDescent="0.3">
      <c r="B151" s="205"/>
      <c r="C151" s="205"/>
      <c r="D151" s="205"/>
      <c r="E151" s="205"/>
      <c r="F151" s="205"/>
      <c r="H151" s="205"/>
      <c r="I151" s="205"/>
      <c r="J151" s="205"/>
      <c r="K151" s="205"/>
      <c r="L151" s="205"/>
      <c r="N151" s="205"/>
      <c r="O151" s="205"/>
      <c r="P151" s="205"/>
      <c r="Q151" s="205"/>
      <c r="R151" s="205"/>
      <c r="T151" s="205"/>
      <c r="U151" s="205"/>
      <c r="V151" s="205"/>
      <c r="W151" s="205"/>
      <c r="X151" s="205"/>
      <c r="Z151" s="205"/>
      <c r="AA151" s="205"/>
      <c r="AB151" s="205"/>
      <c r="AC151" s="205"/>
      <c r="AD151" s="205"/>
      <c r="AF151" s="160" t="s">
        <v>609</v>
      </c>
      <c r="AG151" s="157">
        <f t="shared" si="26"/>
        <v>1.8382032659910001E-2</v>
      </c>
      <c r="AH151" s="56">
        <v>81.659000000000006</v>
      </c>
      <c r="AI151" s="56">
        <v>463.61900000000003</v>
      </c>
      <c r="AJ151" s="162">
        <v>61.315021999999999</v>
      </c>
      <c r="AL151" s="205"/>
      <c r="AM151" s="205"/>
      <c r="AN151" s="205"/>
      <c r="AO151" s="205"/>
      <c r="AP151" s="205"/>
    </row>
    <row r="152" spans="2:42" x14ac:dyDescent="0.3">
      <c r="B152" s="205"/>
      <c r="C152" s="205"/>
      <c r="D152" s="205"/>
      <c r="E152" s="205"/>
      <c r="F152" s="205"/>
      <c r="H152" s="205"/>
      <c r="I152" s="205"/>
      <c r="J152" s="205"/>
      <c r="K152" s="205"/>
      <c r="L152" s="205"/>
      <c r="N152" s="205"/>
      <c r="O152" s="205"/>
      <c r="P152" s="205"/>
      <c r="Q152" s="205"/>
      <c r="R152" s="205"/>
      <c r="T152" s="205"/>
      <c r="U152" s="205"/>
      <c r="V152" s="205"/>
      <c r="W152" s="205"/>
      <c r="X152" s="205"/>
      <c r="Z152" s="205"/>
      <c r="AA152" s="205"/>
      <c r="AB152" s="205"/>
      <c r="AC152" s="205"/>
      <c r="AD152" s="205"/>
      <c r="AF152" s="160" t="s">
        <v>633</v>
      </c>
      <c r="AG152" s="157">
        <f t="shared" si="26"/>
        <v>9.8725285193998567E-3</v>
      </c>
      <c r="AH152" s="56">
        <v>43.856999999999999</v>
      </c>
      <c r="AI152" s="56">
        <v>370.97800000000001</v>
      </c>
      <c r="AJ152" s="162">
        <v>46.429088999999998</v>
      </c>
      <c r="AL152" s="205"/>
      <c r="AM152" s="205"/>
      <c r="AN152" s="205"/>
      <c r="AO152" s="205"/>
      <c r="AP152" s="205"/>
    </row>
    <row r="153" spans="2:42" x14ac:dyDescent="0.3">
      <c r="B153" s="205"/>
      <c r="C153" s="205"/>
      <c r="D153" s="205"/>
      <c r="E153" s="205"/>
      <c r="F153" s="205"/>
      <c r="H153" s="205"/>
      <c r="I153" s="205"/>
      <c r="J153" s="205"/>
      <c r="K153" s="205"/>
      <c r="L153" s="205"/>
      <c r="N153" s="205"/>
      <c r="O153" s="205"/>
      <c r="P153" s="205"/>
      <c r="Q153" s="205"/>
      <c r="R153" s="205"/>
      <c r="T153" s="205"/>
      <c r="U153" s="205"/>
      <c r="V153" s="205"/>
      <c r="W153" s="205"/>
      <c r="X153" s="205"/>
      <c r="Z153" s="205"/>
      <c r="AA153" s="205"/>
      <c r="AB153" s="205"/>
      <c r="AC153" s="205"/>
      <c r="AD153" s="205"/>
      <c r="AF153" s="160" t="s">
        <v>596</v>
      </c>
      <c r="AG153" s="157">
        <f t="shared" si="26"/>
        <v>2.4156258645525197E-3</v>
      </c>
      <c r="AH153" s="56">
        <v>10.731</v>
      </c>
      <c r="AI153" s="56">
        <v>54.883000000000003</v>
      </c>
      <c r="AJ153" s="162">
        <v>7.1341720000000004</v>
      </c>
      <c r="AL153" s="205"/>
      <c r="AM153" s="205"/>
      <c r="AN153" s="205"/>
      <c r="AO153" s="205"/>
      <c r="AP153" s="205"/>
    </row>
    <row r="154" spans="2:42" x14ac:dyDescent="0.3">
      <c r="B154" s="205"/>
      <c r="C154" s="205"/>
      <c r="D154" s="205"/>
      <c r="E154" s="205"/>
      <c r="F154" s="205"/>
      <c r="H154" s="205"/>
      <c r="I154" s="205"/>
      <c r="J154" s="205"/>
      <c r="K154" s="205"/>
      <c r="L154" s="205"/>
      <c r="N154" s="205"/>
      <c r="O154" s="205"/>
      <c r="P154" s="205"/>
      <c r="Q154" s="205"/>
      <c r="R154" s="205"/>
      <c r="T154" s="205"/>
      <c r="U154" s="205"/>
      <c r="V154" s="205"/>
      <c r="W154" s="205"/>
      <c r="X154" s="205"/>
      <c r="Z154" s="205"/>
      <c r="AA154" s="205"/>
      <c r="AB154" s="205"/>
      <c r="AC154" s="205"/>
      <c r="AD154" s="205"/>
      <c r="AF154" s="160" t="s">
        <v>599</v>
      </c>
      <c r="AG154" s="157">
        <f t="shared" si="26"/>
        <v>1.2149038105479406E-3</v>
      </c>
      <c r="AH154" s="56">
        <v>5.3970000000000002</v>
      </c>
      <c r="AI154" s="56">
        <v>20.291</v>
      </c>
      <c r="AJ154" s="162">
        <v>4.448817</v>
      </c>
      <c r="AL154" s="205"/>
      <c r="AM154" s="205"/>
      <c r="AN154" s="205"/>
      <c r="AO154" s="205"/>
      <c r="AP154" s="205"/>
    </row>
    <row r="155" spans="2:42" x14ac:dyDescent="0.3">
      <c r="B155" s="205"/>
      <c r="C155" s="205"/>
      <c r="D155" s="205"/>
      <c r="E155" s="205"/>
      <c r="F155" s="205"/>
      <c r="H155" s="205"/>
      <c r="I155" s="205"/>
      <c r="J155" s="205"/>
      <c r="K155" s="205"/>
      <c r="L155" s="205"/>
      <c r="N155" s="205"/>
      <c r="O155" s="205"/>
      <c r="P155" s="205"/>
      <c r="Q155" s="205"/>
      <c r="R155" s="205"/>
      <c r="T155" s="205"/>
      <c r="U155" s="205"/>
      <c r="V155" s="205"/>
      <c r="W155" s="205"/>
      <c r="X155" s="205"/>
      <c r="Z155" s="205"/>
      <c r="AA155" s="205"/>
      <c r="AB155" s="205"/>
      <c r="AC155" s="205"/>
      <c r="AD155" s="205"/>
      <c r="AF155" s="160" t="s">
        <v>807</v>
      </c>
      <c r="AG155" s="157">
        <f t="shared" si="26"/>
        <v>5.6997154869508715E-4</v>
      </c>
      <c r="AH155" s="56">
        <v>2.532</v>
      </c>
      <c r="AI155" s="56">
        <v>12.609</v>
      </c>
      <c r="AJ155" s="162">
        <v>0.90249999999999997</v>
      </c>
      <c r="AL155" s="205"/>
      <c r="AM155" s="205"/>
      <c r="AN155" s="205"/>
      <c r="AO155" s="205"/>
      <c r="AP155" s="205"/>
    </row>
    <row r="156" spans="2:42" x14ac:dyDescent="0.3">
      <c r="B156" s="205"/>
      <c r="C156" s="205"/>
      <c r="D156" s="205"/>
      <c r="E156" s="205"/>
      <c r="F156" s="205"/>
      <c r="H156" s="205"/>
      <c r="I156" s="205"/>
      <c r="J156" s="205"/>
      <c r="K156" s="205"/>
      <c r="L156" s="205"/>
      <c r="N156" s="205"/>
      <c r="O156" s="205"/>
      <c r="P156" s="205"/>
      <c r="Q156" s="205"/>
      <c r="R156" s="205"/>
      <c r="T156" s="205"/>
      <c r="U156" s="205"/>
      <c r="V156" s="205"/>
      <c r="W156" s="205"/>
      <c r="X156" s="205"/>
      <c r="Z156" s="205"/>
      <c r="AA156" s="205"/>
      <c r="AB156" s="205"/>
      <c r="AC156" s="205"/>
      <c r="AD156" s="205"/>
      <c r="AF156" s="160" t="s">
        <v>808</v>
      </c>
      <c r="AG156" s="157">
        <f t="shared" si="26"/>
        <v>0</v>
      </c>
      <c r="AH156" s="56">
        <v>0</v>
      </c>
      <c r="AI156" s="56">
        <v>0</v>
      </c>
      <c r="AJ156" s="162">
        <v>0</v>
      </c>
      <c r="AL156" s="205"/>
      <c r="AM156" s="205"/>
      <c r="AN156" s="205"/>
      <c r="AO156" s="205"/>
      <c r="AP156" s="205"/>
    </row>
    <row r="157" spans="2:42" x14ac:dyDescent="0.3">
      <c r="B157" s="205"/>
      <c r="C157" s="205"/>
      <c r="D157" s="205"/>
      <c r="E157" s="205"/>
      <c r="F157" s="205"/>
      <c r="H157" s="205"/>
      <c r="I157" s="205"/>
      <c r="J157" s="205"/>
      <c r="K157" s="205"/>
      <c r="L157" s="205"/>
      <c r="N157" s="205"/>
      <c r="O157" s="205"/>
      <c r="P157" s="205"/>
      <c r="Q157" s="205"/>
      <c r="R157" s="205"/>
      <c r="T157" s="205"/>
      <c r="U157" s="205"/>
      <c r="V157" s="205"/>
      <c r="W157" s="205"/>
      <c r="X157" s="205"/>
      <c r="Z157" s="205"/>
      <c r="AA157" s="205"/>
      <c r="AB157" s="205"/>
      <c r="AC157" s="205"/>
      <c r="AD157" s="205"/>
      <c r="AF157" s="89" t="s">
        <v>809</v>
      </c>
      <c r="AG157" s="105">
        <f t="shared" si="26"/>
        <v>1.220373916643237E-2</v>
      </c>
      <c r="AH157" s="75">
        <v>54.213000000000001</v>
      </c>
      <c r="AI157" s="75">
        <v>397.86500000000001</v>
      </c>
      <c r="AJ157" s="76">
        <v>34.382601999999999</v>
      </c>
      <c r="AL157" s="205"/>
      <c r="AM157" s="205"/>
      <c r="AN157" s="205"/>
      <c r="AO157" s="205"/>
      <c r="AP157" s="205"/>
    </row>
    <row r="158" spans="2:42" x14ac:dyDescent="0.3">
      <c r="B158" s="205"/>
      <c r="C158" s="205"/>
      <c r="D158" s="205"/>
      <c r="E158" s="205"/>
      <c r="F158" s="205"/>
      <c r="H158" s="205"/>
      <c r="I158" s="205"/>
      <c r="J158" s="205"/>
      <c r="K158" s="205"/>
      <c r="L158" s="205"/>
      <c r="N158" s="205"/>
      <c r="O158" s="205"/>
      <c r="P158" s="205"/>
      <c r="Q158" s="205"/>
      <c r="R158" s="205"/>
      <c r="T158" s="205"/>
      <c r="U158" s="205"/>
      <c r="V158" s="205"/>
      <c r="W158" s="205"/>
      <c r="X158" s="205"/>
      <c r="Z158" s="205"/>
      <c r="AA158" s="205"/>
      <c r="AB158" s="205"/>
      <c r="AC158" s="205"/>
      <c r="AD158" s="205"/>
      <c r="AF158" s="89" t="s">
        <v>810</v>
      </c>
      <c r="AG158" s="105">
        <f t="shared" si="26"/>
        <v>1.8911259796948765E-3</v>
      </c>
      <c r="AH158" s="75">
        <v>8.4009999999999998</v>
      </c>
      <c r="AI158" s="75">
        <v>81.334999999999994</v>
      </c>
      <c r="AJ158" s="76">
        <v>7.2557689999999999</v>
      </c>
      <c r="AL158" s="205"/>
      <c r="AM158" s="205"/>
      <c r="AN158" s="205"/>
      <c r="AO158" s="205"/>
      <c r="AP158" s="205"/>
    </row>
    <row r="159" spans="2:42" x14ac:dyDescent="0.3">
      <c r="B159" s="205"/>
      <c r="C159" s="205"/>
      <c r="D159" s="205"/>
      <c r="E159" s="205"/>
      <c r="F159" s="205"/>
      <c r="H159" s="205"/>
      <c r="I159" s="205"/>
      <c r="J159" s="205"/>
      <c r="K159" s="205"/>
      <c r="L159" s="205"/>
      <c r="N159" s="205"/>
      <c r="O159" s="205"/>
      <c r="P159" s="205"/>
      <c r="Q159" s="205"/>
      <c r="R159" s="205"/>
      <c r="T159" s="205"/>
      <c r="U159" s="205"/>
      <c r="V159" s="205"/>
      <c r="W159" s="205"/>
      <c r="X159" s="205"/>
      <c r="Z159" s="205"/>
      <c r="AA159" s="205"/>
      <c r="AB159" s="205"/>
      <c r="AC159" s="205"/>
      <c r="AD159" s="205"/>
      <c r="AF159" s="89" t="s">
        <v>811</v>
      </c>
      <c r="AG159" s="105">
        <f t="shared" si="26"/>
        <v>2.4944359116291986E-2</v>
      </c>
      <c r="AH159" s="75">
        <v>110.81100000000001</v>
      </c>
      <c r="AI159" s="75">
        <v>659.28599999999994</v>
      </c>
      <c r="AJ159" s="76">
        <v>135.236738</v>
      </c>
      <c r="AL159" s="205"/>
      <c r="AM159" s="205"/>
      <c r="AN159" s="205"/>
      <c r="AO159" s="205"/>
      <c r="AP159" s="205"/>
    </row>
    <row r="160" spans="2:42" x14ac:dyDescent="0.3">
      <c r="B160" s="205"/>
      <c r="C160" s="205"/>
      <c r="D160" s="205"/>
      <c r="E160" s="205"/>
      <c r="F160" s="205"/>
      <c r="H160" s="205"/>
      <c r="I160" s="205"/>
      <c r="J160" s="205"/>
      <c r="K160" s="205"/>
      <c r="L160" s="205"/>
      <c r="N160" s="205"/>
      <c r="O160" s="205"/>
      <c r="P160" s="205"/>
      <c r="Q160" s="205"/>
      <c r="R160" s="205"/>
      <c r="T160" s="205"/>
      <c r="U160" s="205"/>
      <c r="V160" s="205"/>
      <c r="W160" s="205"/>
      <c r="X160" s="205"/>
      <c r="Z160" s="205"/>
      <c r="AA160" s="205"/>
      <c r="AB160" s="205"/>
      <c r="AC160" s="205"/>
      <c r="AD160" s="205"/>
      <c r="AF160" s="89" t="s">
        <v>812</v>
      </c>
      <c r="AG160" s="105">
        <f t="shared" si="26"/>
        <v>3.7043198305752825E-2</v>
      </c>
      <c r="AH160" s="221">
        <v>164.55799999999999</v>
      </c>
      <c r="AI160" s="221">
        <v>1093.932</v>
      </c>
      <c r="AJ160" s="222">
        <v>142.824048</v>
      </c>
      <c r="AL160" s="205"/>
      <c r="AM160" s="205"/>
      <c r="AN160" s="205"/>
      <c r="AO160" s="205"/>
      <c r="AP160" s="205"/>
    </row>
    <row r="161" spans="2:42" x14ac:dyDescent="0.3">
      <c r="B161" s="205"/>
      <c r="C161" s="205"/>
      <c r="D161" s="205"/>
      <c r="E161" s="205"/>
      <c r="F161" s="205"/>
      <c r="H161" s="205"/>
      <c r="I161" s="205"/>
      <c r="J161" s="205"/>
      <c r="K161" s="205"/>
      <c r="L161" s="205"/>
      <c r="N161" s="205"/>
      <c r="O161" s="205"/>
      <c r="P161" s="205"/>
      <c r="Q161" s="205"/>
      <c r="R161" s="205"/>
      <c r="T161" s="205"/>
      <c r="U161" s="205"/>
      <c r="V161" s="205"/>
      <c r="W161" s="205"/>
      <c r="X161" s="205"/>
      <c r="Z161" s="205"/>
      <c r="AA161" s="205"/>
      <c r="AB161" s="205"/>
      <c r="AC161" s="205"/>
      <c r="AD161" s="205"/>
      <c r="AF161" s="160" t="s">
        <v>539</v>
      </c>
      <c r="AG161" s="157">
        <f t="shared" si="26"/>
        <v>2.5840511065484378E-2</v>
      </c>
      <c r="AH161" s="56">
        <v>114.792</v>
      </c>
      <c r="AI161" s="56">
        <v>790.81200000000001</v>
      </c>
      <c r="AJ161" s="162">
        <v>106.20875100000001</v>
      </c>
      <c r="AL161" s="205"/>
      <c r="AM161" s="205"/>
      <c r="AN161" s="205"/>
      <c r="AO161" s="205"/>
      <c r="AP161" s="205"/>
    </row>
    <row r="162" spans="2:42" x14ac:dyDescent="0.3">
      <c r="B162" s="205"/>
      <c r="C162" s="205"/>
      <c r="D162" s="205"/>
      <c r="E162" s="205"/>
      <c r="F162" s="205"/>
      <c r="H162" s="205"/>
      <c r="I162" s="205"/>
      <c r="J162" s="205"/>
      <c r="K162" s="205"/>
      <c r="L162" s="205"/>
      <c r="N162" s="205"/>
      <c r="O162" s="205"/>
      <c r="P162" s="205"/>
      <c r="Q162" s="205"/>
      <c r="R162" s="205"/>
      <c r="T162" s="205"/>
      <c r="U162" s="205"/>
      <c r="V162" s="205"/>
      <c r="W162" s="205"/>
      <c r="X162" s="205"/>
      <c r="Z162" s="205"/>
      <c r="AA162" s="205"/>
      <c r="AB162" s="205"/>
      <c r="AC162" s="205"/>
      <c r="AD162" s="205"/>
      <c r="AF162" s="89" t="s">
        <v>813</v>
      </c>
      <c r="AG162" s="105">
        <f t="shared" si="26"/>
        <v>6.4875908504709366E-4</v>
      </c>
      <c r="AH162" s="75">
        <v>2.8820000000000001</v>
      </c>
      <c r="AI162" s="75">
        <v>22.28</v>
      </c>
      <c r="AJ162" s="76">
        <v>1.3829940000000001</v>
      </c>
      <c r="AL162" s="205"/>
      <c r="AM162" s="205"/>
      <c r="AN162" s="205"/>
      <c r="AO162" s="205"/>
      <c r="AP162" s="205"/>
    </row>
    <row r="163" spans="2:42" x14ac:dyDescent="0.3">
      <c r="B163" s="205"/>
      <c r="C163" s="205"/>
      <c r="D163" s="205"/>
      <c r="E163" s="205"/>
      <c r="F163" s="205"/>
      <c r="H163" s="205"/>
      <c r="I163" s="205"/>
      <c r="J163" s="205"/>
      <c r="K163" s="205"/>
      <c r="L163" s="205"/>
      <c r="N163" s="205"/>
      <c r="O163" s="205"/>
      <c r="P163" s="205"/>
      <c r="Q163" s="205"/>
      <c r="R163" s="205"/>
      <c r="T163" s="205"/>
      <c r="U163" s="205"/>
      <c r="V163" s="205"/>
      <c r="W163" s="205"/>
      <c r="X163" s="205"/>
      <c r="Z163" s="205"/>
      <c r="AA163" s="205"/>
      <c r="AB163" s="205"/>
      <c r="AC163" s="205"/>
      <c r="AD163" s="205"/>
      <c r="AF163" s="89" t="s">
        <v>814</v>
      </c>
      <c r="AG163" s="105">
        <f t="shared" si="26"/>
        <v>9.2197175039118034E-3</v>
      </c>
      <c r="AH163" s="75">
        <v>40.957000000000001</v>
      </c>
      <c r="AI163" s="75">
        <v>253.12299999999999</v>
      </c>
      <c r="AJ163" s="76">
        <v>39.097501000000001</v>
      </c>
      <c r="AL163" s="205"/>
      <c r="AM163" s="205"/>
      <c r="AN163" s="205"/>
      <c r="AO163" s="205"/>
      <c r="AP163" s="205"/>
    </row>
    <row r="164" spans="2:42" x14ac:dyDescent="0.3">
      <c r="B164" s="205"/>
      <c r="C164" s="205"/>
      <c r="D164" s="205"/>
      <c r="E164" s="205"/>
      <c r="F164" s="205"/>
      <c r="H164" s="205"/>
      <c r="I164" s="205"/>
      <c r="J164" s="205"/>
      <c r="K164" s="205"/>
      <c r="L164" s="205"/>
      <c r="N164" s="205"/>
      <c r="O164" s="205"/>
      <c r="P164" s="205"/>
      <c r="Q164" s="205"/>
      <c r="R164" s="205"/>
      <c r="T164" s="205"/>
      <c r="U164" s="205"/>
      <c r="V164" s="205"/>
      <c r="W164" s="205"/>
      <c r="X164" s="205"/>
      <c r="Z164" s="205"/>
      <c r="AA164" s="205"/>
      <c r="AB164" s="205"/>
      <c r="AC164" s="205"/>
      <c r="AD164" s="205"/>
      <c r="AF164" s="89" t="s">
        <v>821</v>
      </c>
      <c r="AG164" s="105">
        <f t="shared" si="26"/>
        <v>8.9412598397191399E-4</v>
      </c>
      <c r="AH164" s="75">
        <v>3.972</v>
      </c>
      <c r="AI164" s="75">
        <v>25.077999999999999</v>
      </c>
      <c r="AJ164" s="76">
        <v>2.1499269999999999</v>
      </c>
      <c r="AL164" s="205"/>
      <c r="AM164" s="205"/>
      <c r="AN164" s="205"/>
      <c r="AO164" s="205"/>
      <c r="AP164" s="205"/>
    </row>
    <row r="165" spans="2:42" x14ac:dyDescent="0.3">
      <c r="B165" s="205"/>
      <c r="C165" s="205"/>
      <c r="D165" s="205"/>
      <c r="E165" s="205"/>
      <c r="F165" s="205"/>
      <c r="H165" s="205"/>
      <c r="I165" s="205"/>
      <c r="J165" s="205"/>
      <c r="K165" s="205"/>
      <c r="L165" s="205"/>
      <c r="N165" s="205"/>
      <c r="O165" s="205"/>
      <c r="P165" s="205"/>
      <c r="Q165" s="205"/>
      <c r="R165" s="205"/>
      <c r="T165" s="205"/>
      <c r="U165" s="205"/>
      <c r="V165" s="205"/>
      <c r="W165" s="205"/>
      <c r="X165" s="205"/>
      <c r="Z165" s="205"/>
      <c r="AA165" s="205"/>
      <c r="AB165" s="205"/>
      <c r="AC165" s="205"/>
      <c r="AD165" s="205"/>
      <c r="AF165" s="89" t="s">
        <v>823</v>
      </c>
      <c r="AG165" s="78">
        <v>0.20457701560465949</v>
      </c>
      <c r="AH165" s="221">
        <v>908.798</v>
      </c>
      <c r="AI165" s="221">
        <v>5357.192</v>
      </c>
      <c r="AJ165" s="222">
        <v>857.87104999999997</v>
      </c>
      <c r="AL165" s="205"/>
      <c r="AM165" s="205"/>
      <c r="AN165" s="205"/>
      <c r="AO165" s="205"/>
      <c r="AP165" s="205"/>
    </row>
    <row r="166" spans="2:42" x14ac:dyDescent="0.3">
      <c r="B166" s="205"/>
      <c r="C166" s="205"/>
      <c r="D166" s="205"/>
      <c r="E166" s="205"/>
      <c r="F166" s="205"/>
      <c r="H166" s="205"/>
      <c r="I166" s="205"/>
      <c r="J166" s="205"/>
      <c r="K166" s="205"/>
      <c r="L166" s="205"/>
      <c r="N166" s="205"/>
      <c r="O166" s="205"/>
      <c r="P166" s="205"/>
      <c r="Q166" s="205"/>
      <c r="R166" s="205"/>
      <c r="T166" s="205"/>
      <c r="U166" s="205"/>
      <c r="V166" s="205"/>
      <c r="W166" s="205"/>
      <c r="X166" s="205"/>
      <c r="Z166" s="205"/>
      <c r="AA166" s="205"/>
      <c r="AB166" s="205"/>
      <c r="AC166" s="205"/>
      <c r="AD166" s="205"/>
      <c r="AF166" s="88" t="s">
        <v>324</v>
      </c>
      <c r="AG166" s="87"/>
      <c r="AH166" s="87">
        <v>4442.3269999999993</v>
      </c>
      <c r="AI166" s="87">
        <v>28855.270999999997</v>
      </c>
      <c r="AJ166" s="86">
        <v>4145.9365950000001</v>
      </c>
      <c r="AL166" s="205"/>
      <c r="AM166" s="205"/>
      <c r="AN166" s="205"/>
      <c r="AO166" s="205"/>
      <c r="AP166" s="205"/>
    </row>
    <row r="167" spans="2:42" x14ac:dyDescent="0.3">
      <c r="B167" s="205"/>
      <c r="C167" s="205"/>
      <c r="D167" s="205"/>
      <c r="E167" s="205"/>
      <c r="F167" s="205"/>
      <c r="H167" s="205"/>
      <c r="I167" s="205"/>
      <c r="J167" s="205"/>
      <c r="K167" s="205"/>
      <c r="L167" s="205"/>
      <c r="N167" s="205"/>
      <c r="O167" s="205"/>
      <c r="P167" s="205"/>
      <c r="Q167" s="205"/>
      <c r="R167" s="205"/>
      <c r="T167" s="205"/>
      <c r="U167" s="205"/>
      <c r="V167" s="205"/>
      <c r="W167" s="205"/>
      <c r="X167" s="205"/>
      <c r="Z167" s="205"/>
      <c r="AA167" s="205"/>
      <c r="AB167" s="205"/>
      <c r="AC167" s="205"/>
      <c r="AD167" s="205"/>
      <c r="AF167" s="88" t="s">
        <v>105</v>
      </c>
      <c r="AG167" s="87"/>
      <c r="AH167" s="87">
        <v>56.427490852359867</v>
      </c>
      <c r="AI167" s="87">
        <v>244.90300154301192</v>
      </c>
      <c r="AJ167" s="86">
        <v>38.144257239062114</v>
      </c>
      <c r="AL167" s="205"/>
      <c r="AM167" s="205"/>
      <c r="AN167" s="205"/>
      <c r="AO167" s="205"/>
      <c r="AP167" s="205"/>
    </row>
    <row r="168" spans="2:42" s="205" customFormat="1" ht="17.25" thickBot="1" x14ac:dyDescent="0.35">
      <c r="AF168" s="85" t="s">
        <v>336</v>
      </c>
      <c r="AG168" s="84"/>
      <c r="AH168" s="84">
        <v>4498.7544908523596</v>
      </c>
      <c r="AI168" s="84">
        <v>29100.174001543008</v>
      </c>
      <c r="AJ168" s="83">
        <v>4184.0808522390626</v>
      </c>
    </row>
    <row r="169" spans="2:42" s="205" customFormat="1" x14ac:dyDescent="0.3"/>
    <row r="170" spans="2:42" s="205" customFormat="1" ht="18" x14ac:dyDescent="0.3">
      <c r="AF170" s="215"/>
      <c r="AG170" s="216"/>
      <c r="AH170" s="217"/>
      <c r="AI170" s="217"/>
      <c r="AJ170" s="197"/>
    </row>
    <row r="171" spans="2:42" s="205" customFormat="1" x14ac:dyDescent="0.3">
      <c r="AF171" s="200"/>
      <c r="AG171" s="157"/>
      <c r="AH171" s="158"/>
      <c r="AI171" s="158"/>
      <c r="AJ171" s="158"/>
    </row>
    <row r="172" spans="2:42" s="205" customFormat="1" x14ac:dyDescent="0.3">
      <c r="AF172" s="200"/>
      <c r="AG172" s="157"/>
      <c r="AH172" s="158"/>
      <c r="AI172" s="158"/>
      <c r="AJ172" s="204"/>
    </row>
    <row r="173" spans="2:42" s="205" customFormat="1" x14ac:dyDescent="0.3">
      <c r="AF173" s="200"/>
      <c r="AG173" s="157"/>
      <c r="AH173" s="158"/>
      <c r="AI173" s="158"/>
      <c r="AJ173" s="204"/>
    </row>
    <row r="174" spans="2:42" s="205" customFormat="1" x14ac:dyDescent="0.3">
      <c r="AF174" s="200"/>
      <c r="AG174" s="157"/>
      <c r="AH174" s="158"/>
      <c r="AI174" s="158"/>
      <c r="AJ174" s="204"/>
    </row>
    <row r="175" spans="2:42" s="205" customFormat="1" x14ac:dyDescent="0.3">
      <c r="AF175" s="200"/>
      <c r="AG175" s="157"/>
      <c r="AH175" s="158"/>
      <c r="AI175" s="158"/>
      <c r="AJ175" s="204"/>
    </row>
    <row r="176" spans="2:42" s="205" customFormat="1" x14ac:dyDescent="0.3">
      <c r="AF176" s="200"/>
      <c r="AG176" s="157"/>
      <c r="AH176" s="158"/>
      <c r="AI176" s="158"/>
      <c r="AJ176" s="204"/>
    </row>
    <row r="177" spans="32:36" s="205" customFormat="1" x14ac:dyDescent="0.3">
      <c r="AF177" s="200"/>
      <c r="AG177" s="157"/>
      <c r="AH177" s="158"/>
      <c r="AI177" s="158"/>
      <c r="AJ177" s="204"/>
    </row>
    <row r="178" spans="32:36" s="205" customFormat="1" x14ac:dyDescent="0.3">
      <c r="AF178" s="200"/>
      <c r="AG178" s="157"/>
      <c r="AH178" s="158"/>
      <c r="AI178" s="158"/>
      <c r="AJ178" s="204"/>
    </row>
    <row r="179" spans="32:36" s="205" customFormat="1" x14ac:dyDescent="0.3">
      <c r="AF179" s="200"/>
      <c r="AG179" s="157"/>
      <c r="AH179" s="158"/>
      <c r="AI179" s="158"/>
      <c r="AJ179" s="204"/>
    </row>
    <row r="180" spans="32:36" s="205" customFormat="1" x14ac:dyDescent="0.3">
      <c r="AF180" s="200"/>
      <c r="AG180" s="157"/>
      <c r="AH180" s="158"/>
      <c r="AI180" s="158"/>
      <c r="AJ180" s="204"/>
    </row>
    <row r="181" spans="32:36" s="205" customFormat="1" x14ac:dyDescent="0.3">
      <c r="AF181" s="200"/>
      <c r="AG181" s="157"/>
      <c r="AH181" s="158"/>
      <c r="AI181" s="158"/>
      <c r="AJ181" s="204"/>
    </row>
    <row r="182" spans="32:36" s="205" customFormat="1" x14ac:dyDescent="0.3">
      <c r="AF182" s="200"/>
      <c r="AG182" s="157"/>
      <c r="AH182" s="158"/>
      <c r="AI182" s="158"/>
      <c r="AJ182" s="204"/>
    </row>
    <row r="183" spans="32:36" s="205" customFormat="1" x14ac:dyDescent="0.3">
      <c r="AF183" s="200"/>
      <c r="AG183" s="157"/>
      <c r="AH183" s="158"/>
      <c r="AI183" s="158"/>
      <c r="AJ183" s="204"/>
    </row>
    <row r="184" spans="32:36" s="205" customFormat="1" x14ac:dyDescent="0.3">
      <c r="AF184" s="200"/>
      <c r="AG184" s="157"/>
      <c r="AH184" s="158"/>
      <c r="AI184" s="158"/>
      <c r="AJ184" s="204"/>
    </row>
    <row r="185" spans="32:36" s="205" customFormat="1" x14ac:dyDescent="0.3">
      <c r="AF185" s="200"/>
      <c r="AG185" s="157"/>
      <c r="AH185" s="158"/>
      <c r="AI185" s="158"/>
      <c r="AJ185" s="204"/>
    </row>
    <row r="186" spans="32:36" s="205" customFormat="1" x14ac:dyDescent="0.3">
      <c r="AF186" s="200"/>
      <c r="AG186" s="157"/>
      <c r="AH186" s="158"/>
      <c r="AI186" s="158"/>
      <c r="AJ186" s="204"/>
    </row>
    <row r="187" spans="32:36" s="205" customFormat="1" x14ac:dyDescent="0.3">
      <c r="AF187" s="200"/>
      <c r="AG187" s="157"/>
      <c r="AH187" s="158"/>
      <c r="AI187" s="158"/>
      <c r="AJ187" s="204"/>
    </row>
    <row r="188" spans="32:36" s="205" customFormat="1" x14ac:dyDescent="0.3">
      <c r="AF188" s="200"/>
      <c r="AG188" s="157"/>
      <c r="AH188" s="158"/>
      <c r="AI188" s="158"/>
      <c r="AJ188" s="204"/>
    </row>
    <row r="189" spans="32:36" s="205" customFormat="1" x14ac:dyDescent="0.3">
      <c r="AF189" s="200"/>
      <c r="AG189" s="157"/>
      <c r="AH189" s="158"/>
      <c r="AI189" s="158"/>
      <c r="AJ189" s="204"/>
    </row>
    <row r="190" spans="32:36" s="205" customFormat="1" x14ac:dyDescent="0.3">
      <c r="AF190" s="200"/>
      <c r="AG190" s="157"/>
      <c r="AH190" s="158"/>
      <c r="AI190" s="158"/>
      <c r="AJ190" s="204"/>
    </row>
    <row r="191" spans="32:36" s="205" customFormat="1" x14ac:dyDescent="0.3">
      <c r="AF191" s="200"/>
      <c r="AG191" s="157"/>
      <c r="AH191" s="158"/>
      <c r="AI191" s="158"/>
      <c r="AJ191" s="204"/>
    </row>
    <row r="192" spans="32:36" s="205" customFormat="1" x14ac:dyDescent="0.3">
      <c r="AF192" s="200"/>
      <c r="AG192" s="157"/>
      <c r="AH192" s="158"/>
      <c r="AI192" s="158"/>
      <c r="AJ192" s="204"/>
    </row>
    <row r="193" spans="32:42" s="205" customFormat="1" x14ac:dyDescent="0.3">
      <c r="AF193" s="200"/>
      <c r="AG193" s="157"/>
      <c r="AH193" s="158"/>
      <c r="AI193" s="158"/>
      <c r="AJ193" s="204"/>
    </row>
    <row r="194" spans="32:42" s="205" customFormat="1" x14ac:dyDescent="0.3">
      <c r="AF194" s="200"/>
      <c r="AG194" s="157"/>
      <c r="AH194" s="158"/>
      <c r="AI194" s="158"/>
      <c r="AJ194" s="204"/>
    </row>
    <row r="195" spans="32:42" s="205" customFormat="1" x14ac:dyDescent="0.3">
      <c r="AF195" s="200"/>
      <c r="AG195" s="157"/>
      <c r="AH195" s="158"/>
      <c r="AI195" s="158"/>
      <c r="AJ195" s="204"/>
    </row>
    <row r="196" spans="32:42" s="205" customFormat="1" x14ac:dyDescent="0.3">
      <c r="AF196" s="200"/>
      <c r="AG196" s="157"/>
      <c r="AH196" s="158"/>
      <c r="AI196" s="158"/>
      <c r="AJ196" s="204"/>
    </row>
    <row r="197" spans="32:42" s="205" customFormat="1" x14ac:dyDescent="0.3">
      <c r="AF197" s="200"/>
      <c r="AG197" s="157"/>
      <c r="AH197" s="158"/>
      <c r="AI197" s="158"/>
      <c r="AJ197" s="204"/>
    </row>
    <row r="198" spans="32:42" x14ac:dyDescent="0.3">
      <c r="AF198" s="118"/>
      <c r="AG198" s="108"/>
      <c r="AH198" s="116"/>
      <c r="AI198" s="116"/>
      <c r="AJ198" s="124"/>
      <c r="AL198" s="205"/>
      <c r="AM198" s="205"/>
      <c r="AN198" s="205"/>
      <c r="AO198" s="205"/>
      <c r="AP198" s="205"/>
    </row>
    <row r="199" spans="32:42" x14ac:dyDescent="0.3">
      <c r="AF199" s="118"/>
      <c r="AG199" s="108"/>
      <c r="AH199" s="116"/>
      <c r="AI199" s="116"/>
      <c r="AJ199" s="124"/>
      <c r="AL199" s="205"/>
      <c r="AM199" s="205"/>
      <c r="AN199" s="205"/>
      <c r="AO199" s="205"/>
      <c r="AP199" s="205"/>
    </row>
    <row r="200" spans="32:42" x14ac:dyDescent="0.3">
      <c r="AF200" s="118"/>
      <c r="AG200" s="108"/>
      <c r="AH200" s="116"/>
      <c r="AI200" s="116"/>
      <c r="AJ200" s="124"/>
      <c r="AL200" s="205"/>
      <c r="AM200" s="205"/>
      <c r="AN200" s="205"/>
      <c r="AO200" s="205"/>
      <c r="AP200" s="205"/>
    </row>
    <row r="201" spans="32:42" x14ac:dyDescent="0.3">
      <c r="AF201" s="118"/>
      <c r="AG201" s="108"/>
      <c r="AH201" s="116"/>
      <c r="AI201" s="116"/>
      <c r="AJ201" s="124"/>
      <c r="AL201" s="205"/>
      <c r="AM201" s="205"/>
      <c r="AN201" s="205"/>
      <c r="AO201" s="205"/>
      <c r="AP201" s="205"/>
    </row>
    <row r="202" spans="32:42" x14ac:dyDescent="0.3">
      <c r="AF202" s="118"/>
      <c r="AG202" s="108"/>
      <c r="AH202" s="116"/>
      <c r="AI202" s="116"/>
      <c r="AJ202" s="124"/>
      <c r="AL202" s="205"/>
      <c r="AM202" s="205"/>
      <c r="AN202" s="205"/>
      <c r="AO202" s="205"/>
      <c r="AP202" s="205"/>
    </row>
    <row r="203" spans="32:42" x14ac:dyDescent="0.3">
      <c r="AF203" s="118"/>
      <c r="AG203" s="108"/>
      <c r="AH203" s="116"/>
      <c r="AI203" s="116"/>
      <c r="AJ203" s="124"/>
      <c r="AL203" s="205"/>
      <c r="AM203" s="205"/>
      <c r="AN203" s="205"/>
      <c r="AO203" s="205"/>
      <c r="AP203" s="205"/>
    </row>
    <row r="204" spans="32:42" x14ac:dyDescent="0.3">
      <c r="AF204" s="118"/>
      <c r="AG204" s="108"/>
      <c r="AH204" s="116"/>
      <c r="AI204" s="116"/>
      <c r="AJ204" s="124"/>
      <c r="AL204" s="205"/>
      <c r="AM204" s="205"/>
      <c r="AN204" s="205"/>
      <c r="AO204" s="205"/>
      <c r="AP204" s="205"/>
    </row>
    <row r="205" spans="32:42" x14ac:dyDescent="0.3">
      <c r="AF205" s="118"/>
      <c r="AG205" s="108"/>
      <c r="AH205" s="116"/>
      <c r="AI205" s="116"/>
      <c r="AJ205" s="124"/>
      <c r="AL205" s="205"/>
      <c r="AM205" s="205"/>
      <c r="AN205" s="205"/>
      <c r="AO205" s="205"/>
      <c r="AP205" s="205"/>
    </row>
    <row r="206" spans="32:42" x14ac:dyDescent="0.3">
      <c r="AF206" s="118"/>
      <c r="AG206" s="108"/>
      <c r="AH206" s="116"/>
      <c r="AI206" s="116"/>
      <c r="AJ206" s="124"/>
      <c r="AL206" s="205"/>
      <c r="AM206" s="205"/>
      <c r="AN206" s="205"/>
      <c r="AO206" s="205"/>
      <c r="AP206" s="205"/>
    </row>
    <row r="207" spans="32:42" x14ac:dyDescent="0.3">
      <c r="AF207" s="118"/>
      <c r="AG207" s="108"/>
      <c r="AH207" s="116"/>
      <c r="AI207" s="116"/>
      <c r="AJ207" s="124"/>
      <c r="AL207" s="205"/>
      <c r="AM207" s="205"/>
      <c r="AN207" s="205"/>
      <c r="AO207" s="205"/>
      <c r="AP207" s="205"/>
    </row>
    <row r="208" spans="32:42" x14ac:dyDescent="0.3">
      <c r="AF208" s="118"/>
      <c r="AG208" s="108"/>
      <c r="AH208" s="116"/>
      <c r="AI208" s="116"/>
      <c r="AJ208" s="124"/>
      <c r="AL208" s="205"/>
      <c r="AM208" s="205"/>
      <c r="AN208" s="205"/>
      <c r="AO208" s="205"/>
      <c r="AP208" s="205"/>
    </row>
    <row r="209" spans="32:42" x14ac:dyDescent="0.3">
      <c r="AF209" s="118"/>
      <c r="AG209" s="108"/>
      <c r="AH209" s="116"/>
      <c r="AI209" s="116"/>
      <c r="AJ209" s="124"/>
      <c r="AL209" s="205"/>
      <c r="AM209" s="205"/>
      <c r="AN209" s="205"/>
      <c r="AO209" s="205"/>
      <c r="AP209" s="205"/>
    </row>
    <row r="210" spans="32:42" x14ac:dyDescent="0.3">
      <c r="AF210" s="118"/>
      <c r="AG210" s="108"/>
      <c r="AH210" s="116"/>
      <c r="AI210" s="116"/>
      <c r="AJ210" s="124"/>
    </row>
    <row r="211" spans="32:42" x14ac:dyDescent="0.3">
      <c r="AF211" s="118"/>
      <c r="AG211" s="108"/>
      <c r="AH211" s="116"/>
      <c r="AI211" s="116"/>
      <c r="AJ211" s="124"/>
    </row>
    <row r="212" spans="32:42" x14ac:dyDescent="0.3">
      <c r="AF212" s="118"/>
      <c r="AG212" s="108"/>
      <c r="AH212" s="116"/>
      <c r="AI212" s="116"/>
      <c r="AJ212" s="124"/>
    </row>
    <row r="213" spans="32:42" x14ac:dyDescent="0.3">
      <c r="AF213" s="118"/>
      <c r="AG213" s="108"/>
      <c r="AH213" s="116"/>
      <c r="AI213" s="116"/>
      <c r="AJ213" s="124"/>
    </row>
    <row r="214" spans="32:42" x14ac:dyDescent="0.3">
      <c r="AF214" s="118"/>
      <c r="AG214" s="108"/>
      <c r="AH214" s="116"/>
      <c r="AI214" s="116"/>
      <c r="AJ214" s="124"/>
    </row>
    <row r="215" spans="32:42" x14ac:dyDescent="0.3">
      <c r="AF215" s="118"/>
      <c r="AG215" s="108"/>
      <c r="AH215" s="116"/>
      <c r="AI215" s="116"/>
      <c r="AJ215" s="124"/>
    </row>
    <row r="216" spans="32:42" x14ac:dyDescent="0.3">
      <c r="AF216" s="118"/>
      <c r="AG216" s="108"/>
      <c r="AH216" s="116"/>
      <c r="AI216" s="116"/>
      <c r="AJ216" s="124"/>
    </row>
    <row r="217" spans="32:42" x14ac:dyDescent="0.3">
      <c r="AF217" s="118"/>
      <c r="AG217" s="108"/>
      <c r="AH217" s="116"/>
      <c r="AI217" s="116"/>
      <c r="AJ217" s="124"/>
    </row>
    <row r="218" spans="32:42" x14ac:dyDescent="0.3">
      <c r="AF218" s="118"/>
      <c r="AG218" s="108"/>
      <c r="AH218" s="116"/>
      <c r="AI218" s="116"/>
      <c r="AJ218" s="124"/>
    </row>
    <row r="219" spans="32:42" x14ac:dyDescent="0.3">
      <c r="AF219" s="118"/>
      <c r="AG219" s="108"/>
      <c r="AH219" s="116"/>
      <c r="AI219" s="116"/>
      <c r="AJ219" s="124"/>
    </row>
    <row r="220" spans="32:42" x14ac:dyDescent="0.3">
      <c r="AF220" s="118"/>
      <c r="AG220" s="117"/>
      <c r="AH220" s="117"/>
      <c r="AI220" s="117"/>
      <c r="AJ220" s="117"/>
    </row>
    <row r="221" spans="32:42" x14ac:dyDescent="0.3">
      <c r="AF221" s="118"/>
      <c r="AG221" s="117"/>
      <c r="AH221" s="117"/>
      <c r="AI221" s="117"/>
      <c r="AJ221" s="117"/>
    </row>
    <row r="222" spans="32:42" x14ac:dyDescent="0.3">
      <c r="AF222" s="118"/>
      <c r="AG222" s="117"/>
      <c r="AH222" s="117"/>
      <c r="AI222" s="117"/>
      <c r="AJ222" s="117"/>
    </row>
  </sheetData>
  <sortState xmlns:xlrd2="http://schemas.microsoft.com/office/spreadsheetml/2017/richdata2" ref="AL7:AP10">
    <sortCondition descending="1" ref="AM7:AM10"/>
  </sortState>
  <pageMargins left="0.7" right="0.7" top="0.75" bottom="0.75" header="0.3" footer="0.3"/>
  <pageSetup paperSize="9"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O153"/>
  <sheetViews>
    <sheetView topLeftCell="A24" zoomScale="80" zoomScaleNormal="80" workbookViewId="0"/>
  </sheetViews>
  <sheetFormatPr defaultColWidth="9.140625" defaultRowHeight="12.75" x14ac:dyDescent="0.2"/>
  <cols>
    <col min="1" max="1" width="6.42578125" style="189" customWidth="1"/>
    <col min="2" max="2" width="42.42578125" style="82" bestFit="1" customWidth="1"/>
    <col min="3" max="6" width="15.140625" style="82" customWidth="1"/>
    <col min="7" max="7" width="9.5703125" style="189" customWidth="1"/>
    <col min="8" max="8" width="35.42578125" style="82" bestFit="1" customWidth="1"/>
    <col min="9" max="12" width="14.42578125" style="82" customWidth="1"/>
    <col min="13" max="13" width="9.5703125" style="189" customWidth="1"/>
    <col min="14" max="14" width="35.42578125" style="82" bestFit="1" customWidth="1"/>
    <col min="15" max="15" width="16" style="82" customWidth="1"/>
    <col min="16" max="18" width="13.140625" style="82" customWidth="1"/>
    <col min="19" max="19" width="9.5703125" style="189" customWidth="1"/>
    <col min="20" max="20" width="43.7109375" style="82" bestFit="1" customWidth="1"/>
    <col min="21" max="24" width="13.140625" style="82" customWidth="1"/>
    <col min="25" max="25" width="10.140625" style="189" customWidth="1"/>
    <col min="26" max="26" width="31.140625" style="82" bestFit="1" customWidth="1"/>
    <col min="27" max="27" width="14.42578125" style="82" customWidth="1"/>
    <col min="28" max="28" width="11.85546875" style="82" bestFit="1" customWidth="1"/>
    <col min="29" max="29" width="12.7109375" style="82" bestFit="1" customWidth="1"/>
    <col min="30" max="30" width="13.7109375" style="82" customWidth="1"/>
    <col min="31" max="39" width="9.140625" style="189"/>
    <col min="40" max="16384" width="9.140625" style="82"/>
  </cols>
  <sheetData>
    <row r="1" spans="1:39" s="185" customFormat="1" x14ac:dyDescent="0.2">
      <c r="A1" s="184" t="s">
        <v>651</v>
      </c>
      <c r="C1" s="186"/>
      <c r="D1" s="186"/>
      <c r="E1" s="186"/>
      <c r="F1" s="186"/>
      <c r="I1" s="186"/>
      <c r="J1" s="186"/>
      <c r="K1" s="186"/>
      <c r="L1" s="186"/>
      <c r="O1" s="186"/>
      <c r="P1" s="186"/>
      <c r="Q1" s="186"/>
      <c r="R1" s="186"/>
      <c r="U1" s="186"/>
      <c r="V1" s="186"/>
      <c r="W1" s="186"/>
      <c r="X1" s="186"/>
      <c r="AA1" s="186"/>
      <c r="AB1" s="186"/>
      <c r="AC1" s="186"/>
      <c r="AD1" s="186"/>
    </row>
    <row r="2" spans="1:39" s="185" customFormat="1" x14ac:dyDescent="0.2">
      <c r="A2" s="184" t="s">
        <v>652</v>
      </c>
      <c r="C2" s="186"/>
      <c r="D2" s="186"/>
      <c r="E2" s="186"/>
      <c r="F2" s="186"/>
      <c r="I2" s="186"/>
      <c r="J2" s="186"/>
      <c r="K2" s="186"/>
      <c r="L2" s="186"/>
      <c r="O2" s="186"/>
      <c r="P2" s="186"/>
      <c r="Q2" s="186"/>
      <c r="R2" s="186"/>
      <c r="U2" s="186"/>
      <c r="V2" s="186"/>
      <c r="W2" s="186"/>
      <c r="X2" s="186"/>
      <c r="AA2" s="186"/>
      <c r="AB2" s="186"/>
      <c r="AC2" s="186"/>
      <c r="AD2" s="186"/>
    </row>
    <row r="3" spans="1:39" s="185" customFormat="1" x14ac:dyDescent="0.2">
      <c r="A3" s="187" t="s">
        <v>318</v>
      </c>
      <c r="C3" s="186"/>
      <c r="D3" s="186"/>
      <c r="E3" s="186"/>
      <c r="F3" s="186"/>
      <c r="I3" s="186"/>
      <c r="J3" s="186"/>
      <c r="K3" s="186"/>
      <c r="L3" s="186"/>
      <c r="O3" s="186"/>
      <c r="P3" s="186"/>
      <c r="Q3" s="186"/>
      <c r="R3" s="186"/>
      <c r="U3" s="186"/>
      <c r="V3" s="186"/>
      <c r="W3" s="186"/>
      <c r="X3" s="186"/>
      <c r="AA3" s="186"/>
      <c r="AB3" s="186"/>
      <c r="AC3" s="186"/>
      <c r="AD3" s="186"/>
    </row>
    <row r="4" spans="1:39" s="185" customFormat="1" ht="13.5" thickBot="1" x14ac:dyDescent="0.25"/>
    <row r="5" spans="1:39" s="114" customFormat="1" ht="63.75" x14ac:dyDescent="0.2">
      <c r="A5" s="193"/>
      <c r="B5" s="242" t="s">
        <v>656</v>
      </c>
      <c r="C5" s="132" t="s">
        <v>144</v>
      </c>
      <c r="D5" s="112" t="s">
        <v>87</v>
      </c>
      <c r="E5" s="112" t="s">
        <v>88</v>
      </c>
      <c r="F5" s="111" t="s">
        <v>338</v>
      </c>
      <c r="G5" s="190"/>
      <c r="H5" s="242" t="s">
        <v>707</v>
      </c>
      <c r="I5" s="132" t="s">
        <v>726</v>
      </c>
      <c r="J5" s="112" t="s">
        <v>87</v>
      </c>
      <c r="K5" s="112" t="s">
        <v>88</v>
      </c>
      <c r="L5" s="111" t="s">
        <v>338</v>
      </c>
      <c r="M5" s="190"/>
      <c r="N5" s="242" t="s">
        <v>678</v>
      </c>
      <c r="O5" s="132" t="s">
        <v>125</v>
      </c>
      <c r="P5" s="112" t="s">
        <v>87</v>
      </c>
      <c r="Q5" s="112" t="s">
        <v>88</v>
      </c>
      <c r="R5" s="111" t="s">
        <v>338</v>
      </c>
      <c r="S5" s="190"/>
      <c r="T5" s="242" t="s">
        <v>725</v>
      </c>
      <c r="U5" s="132" t="s">
        <v>727</v>
      </c>
      <c r="V5" s="112" t="s">
        <v>87</v>
      </c>
      <c r="W5" s="112" t="s">
        <v>88</v>
      </c>
      <c r="X5" s="111" t="s">
        <v>338</v>
      </c>
      <c r="Y5" s="189"/>
      <c r="Z5" s="242" t="s">
        <v>722</v>
      </c>
      <c r="AA5" s="132" t="s">
        <v>728</v>
      </c>
      <c r="AB5" s="112" t="s">
        <v>87</v>
      </c>
      <c r="AC5" s="112" t="s">
        <v>88</v>
      </c>
      <c r="AD5" s="111" t="s">
        <v>338</v>
      </c>
      <c r="AE5" s="190"/>
      <c r="AF5" s="190"/>
      <c r="AG5" s="190"/>
      <c r="AH5" s="190"/>
      <c r="AI5" s="190"/>
      <c r="AJ5" s="190"/>
      <c r="AK5" s="190"/>
      <c r="AL5" s="190"/>
      <c r="AM5" s="190"/>
    </row>
    <row r="6" spans="1:39" x14ac:dyDescent="0.2">
      <c r="A6" s="193"/>
      <c r="B6" s="100" t="s">
        <v>145</v>
      </c>
      <c r="C6" s="157">
        <f>D6/$D$44</f>
        <v>3.0788866612099983E-2</v>
      </c>
      <c r="D6" s="158">
        <v>17.832894840728216</v>
      </c>
      <c r="E6" s="158">
        <v>72.748850929427292</v>
      </c>
      <c r="F6" s="159">
        <v>10.075591306283542</v>
      </c>
      <c r="G6" s="196"/>
      <c r="H6" s="100" t="s">
        <v>663</v>
      </c>
      <c r="I6" s="157">
        <f>J6/$J$59</f>
        <v>0.1222719683294026</v>
      </c>
      <c r="J6" s="158">
        <v>332.58665481446815</v>
      </c>
      <c r="K6" s="158">
        <v>1119.4034856073029</v>
      </c>
      <c r="L6" s="159">
        <v>106.66205655662664</v>
      </c>
      <c r="N6" s="100" t="s">
        <v>735</v>
      </c>
      <c r="O6" s="157">
        <f>P6/$P$46</f>
        <v>2.717507502334204E-2</v>
      </c>
      <c r="P6" s="158">
        <v>16.333007453327699</v>
      </c>
      <c r="Q6" s="158">
        <v>56.240903410371033</v>
      </c>
      <c r="R6" s="159">
        <v>8.0002652736534472</v>
      </c>
      <c r="T6" s="100" t="s">
        <v>682</v>
      </c>
      <c r="U6" s="157">
        <f>V6/$V$53</f>
        <v>1.6594991428288096E-2</v>
      </c>
      <c r="V6" s="158">
        <v>24.87718675933214</v>
      </c>
      <c r="W6" s="158">
        <v>115.04989137993833</v>
      </c>
      <c r="X6" s="159">
        <v>2.85586108642249</v>
      </c>
      <c r="Z6" s="100" t="s">
        <v>709</v>
      </c>
      <c r="AA6" s="157">
        <f t="shared" ref="AA6:AA12" si="0">AB6/$AB$49</f>
        <v>3.4981786512133656E-2</v>
      </c>
      <c r="AB6" s="158">
        <v>13.51647824452378</v>
      </c>
      <c r="AC6" s="158">
        <v>74.624683021949053</v>
      </c>
      <c r="AD6" s="159">
        <v>12.811997821207033</v>
      </c>
    </row>
    <row r="7" spans="1:39" x14ac:dyDescent="0.2">
      <c r="A7" s="194"/>
      <c r="B7" s="100" t="s">
        <v>146</v>
      </c>
      <c r="C7" s="157">
        <f t="shared" ref="C7:C17" si="1">D7/$D$44</f>
        <v>0.11838075502791444</v>
      </c>
      <c r="D7" s="158">
        <v>68.566069098144652</v>
      </c>
      <c r="E7" s="158">
        <v>436.81708281542336</v>
      </c>
      <c r="F7" s="159">
        <v>40.069209468042501</v>
      </c>
      <c r="G7" s="196"/>
      <c r="H7" s="100" t="s">
        <v>664</v>
      </c>
      <c r="I7" s="157">
        <f t="shared" ref="I7:I11" si="2">J7/$J$59</f>
        <v>0.49973767715800471</v>
      </c>
      <c r="J7" s="158">
        <v>1359.3146867724552</v>
      </c>
      <c r="K7" s="158">
        <v>3278.6690342283769</v>
      </c>
      <c r="L7" s="159">
        <v>371.03343341176912</v>
      </c>
      <c r="N7" s="100" t="s">
        <v>126</v>
      </c>
      <c r="O7" s="157">
        <f t="shared" ref="O7:O19" si="3">P7/$P$46</f>
        <v>0.1050953860835117</v>
      </c>
      <c r="P7" s="158">
        <v>63.165372045447533</v>
      </c>
      <c r="Q7" s="158">
        <v>234.41158837979202</v>
      </c>
      <c r="R7" s="159">
        <v>45.974934089507073</v>
      </c>
      <c r="T7" s="100" t="s">
        <v>683</v>
      </c>
      <c r="U7" s="157">
        <f t="shared" ref="U7:U15" si="4">V7/$V$53</f>
        <v>0.11156651813381442</v>
      </c>
      <c r="V7" s="158">
        <v>167.24691420883897</v>
      </c>
      <c r="W7" s="158">
        <v>1495.4709163403234</v>
      </c>
      <c r="X7" s="159">
        <v>46.367005681838407</v>
      </c>
      <c r="Z7" s="100" t="s">
        <v>710</v>
      </c>
      <c r="AA7" s="157">
        <f t="shared" si="0"/>
        <v>1.0959209296541846E-2</v>
      </c>
      <c r="AB7" s="158">
        <v>4.2344868230932349</v>
      </c>
      <c r="AC7" s="158">
        <v>21.982139091299231</v>
      </c>
      <c r="AD7" s="159">
        <v>1.5922195603369622</v>
      </c>
    </row>
    <row r="8" spans="1:39" x14ac:dyDescent="0.2">
      <c r="A8" s="194"/>
      <c r="B8" s="100" t="s">
        <v>147</v>
      </c>
      <c r="C8" s="157">
        <f t="shared" si="1"/>
        <v>6.8170303687249178E-3</v>
      </c>
      <c r="D8" s="158">
        <v>3.9484202917604745</v>
      </c>
      <c r="E8" s="158">
        <v>15.037862254842063</v>
      </c>
      <c r="F8" s="159">
        <v>1.0994014647567796</v>
      </c>
      <c r="G8" s="196"/>
      <c r="H8" s="100" t="s">
        <v>665</v>
      </c>
      <c r="I8" s="157">
        <f t="shared" si="2"/>
        <v>4.6223734837712721E-2</v>
      </c>
      <c r="J8" s="158">
        <v>125.73116759918098</v>
      </c>
      <c r="K8" s="158">
        <v>384.82377567079533</v>
      </c>
      <c r="L8" s="159">
        <v>37.206087804178885</v>
      </c>
      <c r="N8" s="100" t="s">
        <v>127</v>
      </c>
      <c r="O8" s="157">
        <f t="shared" si="3"/>
        <v>7.1481701945127546E-3</v>
      </c>
      <c r="P8" s="158">
        <v>4.2962573963217512</v>
      </c>
      <c r="Q8" s="158">
        <v>19.264674066741758</v>
      </c>
      <c r="R8" s="159">
        <v>1.9703275851023512</v>
      </c>
      <c r="T8" s="100" t="s">
        <v>684</v>
      </c>
      <c r="U8" s="157">
        <f t="shared" si="4"/>
        <v>9.3019338366294821E-2</v>
      </c>
      <c r="V8" s="158">
        <v>139.44324483489891</v>
      </c>
      <c r="W8" s="158">
        <v>982.80806169326172</v>
      </c>
      <c r="X8" s="159">
        <v>31.531441660691922</v>
      </c>
      <c r="Z8" s="100" t="s">
        <v>711</v>
      </c>
      <c r="AA8" s="157">
        <f t="shared" si="0"/>
        <v>7.1631510566671688E-3</v>
      </c>
      <c r="AB8" s="158">
        <v>2.767742447518982</v>
      </c>
      <c r="AC8" s="158">
        <v>15.14326697380212</v>
      </c>
      <c r="AD8" s="159">
        <v>4.1626095044010247</v>
      </c>
    </row>
    <row r="9" spans="1:39" x14ac:dyDescent="0.2">
      <c r="A9" s="194"/>
      <c r="B9" s="100" t="s">
        <v>148</v>
      </c>
      <c r="C9" s="157">
        <f t="shared" si="1"/>
        <v>2.610174279157337E-2</v>
      </c>
      <c r="D9" s="158">
        <v>15.118115266345489</v>
      </c>
      <c r="E9" s="158">
        <v>47.956541032216315</v>
      </c>
      <c r="F9" s="159">
        <v>4.0435791536130514</v>
      </c>
      <c r="G9" s="196"/>
      <c r="H9" s="100" t="s">
        <v>666</v>
      </c>
      <c r="I9" s="157">
        <f t="shared" si="2"/>
        <v>1.6141766067244122E-2</v>
      </c>
      <c r="J9" s="158">
        <v>43.906514734755035</v>
      </c>
      <c r="K9" s="158">
        <v>119.94131524958129</v>
      </c>
      <c r="L9" s="159">
        <v>15.218403489824938</v>
      </c>
      <c r="N9" s="100" t="s">
        <v>677</v>
      </c>
      <c r="O9" s="157">
        <f t="shared" si="3"/>
        <v>2.5769532704663436E-2</v>
      </c>
      <c r="P9" s="158">
        <v>15.488235795945837</v>
      </c>
      <c r="Q9" s="158">
        <v>55.400648127503402</v>
      </c>
      <c r="R9" s="159">
        <v>9.3403712166256678</v>
      </c>
      <c r="T9" s="100" t="s">
        <v>685</v>
      </c>
      <c r="U9" s="157">
        <f t="shared" si="4"/>
        <v>0.10515661029001162</v>
      </c>
      <c r="V9" s="158">
        <v>157.63796230130311</v>
      </c>
      <c r="W9" s="158">
        <v>976.41899866639073</v>
      </c>
      <c r="X9" s="159">
        <v>37.536371632394527</v>
      </c>
      <c r="Z9" s="100" t="s">
        <v>712</v>
      </c>
      <c r="AA9" s="157">
        <f t="shared" si="0"/>
        <v>3.9538143928384596E-2</v>
      </c>
      <c r="AB9" s="158">
        <v>15.27699170113838</v>
      </c>
      <c r="AC9" s="158">
        <v>108.79573787816292</v>
      </c>
      <c r="AD9" s="159">
        <v>14.062526938251059</v>
      </c>
    </row>
    <row r="10" spans="1:39" x14ac:dyDescent="0.2">
      <c r="A10" s="194"/>
      <c r="B10" s="100" t="s">
        <v>149</v>
      </c>
      <c r="C10" s="157">
        <f t="shared" si="1"/>
        <v>1.1069969105572371E-2</v>
      </c>
      <c r="D10" s="158">
        <v>6.4117201011939997</v>
      </c>
      <c r="E10" s="158">
        <v>24.444394634607626</v>
      </c>
      <c r="F10" s="159">
        <v>2.9711999839744423</v>
      </c>
      <c r="G10" s="196"/>
      <c r="H10" s="100" t="s">
        <v>667</v>
      </c>
      <c r="I10" s="157">
        <f t="shared" si="2"/>
        <v>3.8108895603618471E-2</v>
      </c>
      <c r="J10" s="158">
        <v>103.65834688565683</v>
      </c>
      <c r="K10" s="158">
        <v>366.96974200788583</v>
      </c>
      <c r="L10" s="159">
        <v>32.449437444844982</v>
      </c>
      <c r="N10" s="100" t="s">
        <v>128</v>
      </c>
      <c r="O10" s="157">
        <f t="shared" si="3"/>
        <v>1.7413150203006707E-2</v>
      </c>
      <c r="P10" s="158">
        <v>10.465807796568363</v>
      </c>
      <c r="Q10" s="158">
        <v>31.821809030884619</v>
      </c>
      <c r="R10" s="159">
        <v>5.868387663563615</v>
      </c>
      <c r="T10" s="100" t="s">
        <v>71</v>
      </c>
      <c r="U10" s="157">
        <f t="shared" si="4"/>
        <v>3.971136832593046E-2</v>
      </c>
      <c r="V10" s="158">
        <v>59.530439083493363</v>
      </c>
      <c r="W10" s="158">
        <v>220.2056909301572</v>
      </c>
      <c r="X10" s="159">
        <v>7.3114908068772992</v>
      </c>
      <c r="Z10" s="100" t="s">
        <v>713</v>
      </c>
      <c r="AA10" s="157">
        <f t="shared" si="0"/>
        <v>1.2436563038975168E-2</v>
      </c>
      <c r="AB10" s="158">
        <v>4.8053158661479554</v>
      </c>
      <c r="AC10" s="158">
        <v>15.335059774149723</v>
      </c>
      <c r="AD10" s="159">
        <v>3.7343666003771459</v>
      </c>
    </row>
    <row r="11" spans="1:39" x14ac:dyDescent="0.2">
      <c r="A11" s="194"/>
      <c r="B11" s="100" t="s">
        <v>653</v>
      </c>
      <c r="C11" s="157">
        <f t="shared" si="1"/>
        <v>0.55666859559799131</v>
      </c>
      <c r="D11" s="158">
        <v>322.42214861308139</v>
      </c>
      <c r="E11" s="158">
        <v>1230.0986336963335</v>
      </c>
      <c r="F11" s="159">
        <v>173.4561668172864</v>
      </c>
      <c r="G11" s="196"/>
      <c r="H11" s="100" t="s">
        <v>668</v>
      </c>
      <c r="I11" s="157">
        <f t="shared" si="2"/>
        <v>2.3503661133069165E-2</v>
      </c>
      <c r="J11" s="158">
        <v>63.931284814857769</v>
      </c>
      <c r="K11" s="158">
        <v>311.98821345361398</v>
      </c>
      <c r="L11" s="159">
        <v>13.934214802049445</v>
      </c>
      <c r="N11" s="100" t="s">
        <v>129</v>
      </c>
      <c r="O11" s="157">
        <f t="shared" si="3"/>
        <v>4.5695945382593618E-2</v>
      </c>
      <c r="P11" s="158">
        <v>27.464587158625228</v>
      </c>
      <c r="Q11" s="158">
        <v>174.6040859810424</v>
      </c>
      <c r="R11" s="159">
        <v>19.159430534530649</v>
      </c>
      <c r="T11" s="100" t="s">
        <v>80</v>
      </c>
      <c r="U11" s="157">
        <f t="shared" si="4"/>
        <v>5.0551215210893799E-2</v>
      </c>
      <c r="V11" s="158">
        <v>75.780215202095178</v>
      </c>
      <c r="W11" s="158">
        <v>419.15020512186885</v>
      </c>
      <c r="X11" s="159">
        <v>11.881878341549998</v>
      </c>
      <c r="Z11" s="100" t="s">
        <v>714</v>
      </c>
      <c r="AA11" s="157">
        <f t="shared" si="0"/>
        <v>4.8626926019859233E-2</v>
      </c>
      <c r="AB11" s="158">
        <v>18.78877133440621</v>
      </c>
      <c r="AC11" s="158">
        <v>176.98145745250471</v>
      </c>
      <c r="AD11" s="159">
        <v>21.107030556040293</v>
      </c>
    </row>
    <row r="12" spans="1:39" ht="15" x14ac:dyDescent="0.25">
      <c r="A12" s="194"/>
      <c r="B12" s="100" t="s">
        <v>654</v>
      </c>
      <c r="C12" s="157">
        <f t="shared" si="1"/>
        <v>3.8343993518298133E-2</v>
      </c>
      <c r="D12" s="158">
        <v>22.208820246622803</v>
      </c>
      <c r="E12" s="158">
        <v>86.833219365366162</v>
      </c>
      <c r="F12" s="159">
        <v>14.313032858679879</v>
      </c>
      <c r="G12" s="196"/>
      <c r="H12" s="25" t="s">
        <v>938</v>
      </c>
      <c r="I12" s="131"/>
      <c r="J12" s="87">
        <f>SUM(J6:J11)</f>
        <v>2029.1286556213738</v>
      </c>
      <c r="K12" s="87">
        <f>SUM(K6:K11)</f>
        <v>5581.7955662175555</v>
      </c>
      <c r="L12" s="86">
        <f>SUM(L6:L11)</f>
        <v>576.5036335092941</v>
      </c>
      <c r="N12" s="100" t="s">
        <v>130</v>
      </c>
      <c r="O12" s="157">
        <f t="shared" si="3"/>
        <v>1.6745192038199515E-2</v>
      </c>
      <c r="P12" s="158">
        <v>10.064345586254831</v>
      </c>
      <c r="Q12" s="158">
        <v>32.747349773530189</v>
      </c>
      <c r="R12" s="159">
        <v>9.610816047837389</v>
      </c>
      <c r="T12" s="100" t="s">
        <v>686</v>
      </c>
      <c r="U12" s="157">
        <f t="shared" si="4"/>
        <v>8.4529577322635926E-2</v>
      </c>
      <c r="V12" s="158">
        <v>126.71643072728885</v>
      </c>
      <c r="W12" s="158">
        <v>515.83127068987164</v>
      </c>
      <c r="X12" s="159">
        <v>24.446496345759968</v>
      </c>
      <c r="Z12" s="100" t="s">
        <v>715</v>
      </c>
      <c r="AA12" s="157">
        <f t="shared" si="0"/>
        <v>6.1054343350176836E-2</v>
      </c>
      <c r="AB12" s="158">
        <v>23.590553425283488</v>
      </c>
      <c r="AC12" s="158">
        <v>379.73116426716587</v>
      </c>
      <c r="AD12" s="159">
        <v>18.650154388810414</v>
      </c>
    </row>
    <row r="13" spans="1:39" ht="15" x14ac:dyDescent="0.25">
      <c r="A13" s="194"/>
      <c r="B13" s="100" t="s">
        <v>150</v>
      </c>
      <c r="C13" s="157">
        <f t="shared" si="1"/>
        <v>3.371832772097326E-2</v>
      </c>
      <c r="D13" s="158">
        <v>19.529637125941459</v>
      </c>
      <c r="E13" s="158">
        <v>89.557771290977399</v>
      </c>
      <c r="F13" s="159">
        <v>10.022563060590821</v>
      </c>
      <c r="G13" s="196"/>
      <c r="H13" s="88" t="s">
        <v>655</v>
      </c>
      <c r="I13" s="130"/>
      <c r="J13" s="87">
        <v>690.927783794687</v>
      </c>
      <c r="K13" s="97">
        <v>2473.642613423669</v>
      </c>
      <c r="L13" s="96">
        <v>250.34268229535604</v>
      </c>
      <c r="N13" s="100" t="s">
        <v>131</v>
      </c>
      <c r="O13" s="157">
        <f t="shared" si="3"/>
        <v>0.45680754859936662</v>
      </c>
      <c r="P13" s="158">
        <v>274.55457214381732</v>
      </c>
      <c r="Q13" s="158">
        <v>1318.909163785808</v>
      </c>
      <c r="R13" s="159">
        <v>154.9657882387871</v>
      </c>
      <c r="T13" s="100" t="s">
        <v>687</v>
      </c>
      <c r="U13" s="157">
        <f t="shared" si="4"/>
        <v>3.7348355684173773E-2</v>
      </c>
      <c r="V13" s="158">
        <v>55.988098790178249</v>
      </c>
      <c r="W13" s="158">
        <v>286.64684369373805</v>
      </c>
      <c r="X13" s="159">
        <v>7.0904673896433934</v>
      </c>
      <c r="Z13" s="100" t="s">
        <v>716</v>
      </c>
      <c r="AA13" s="157">
        <f>AB13/$AB$49</f>
        <v>9.027807674819964E-2</v>
      </c>
      <c r="AB13" s="158">
        <v>34.882199624116964</v>
      </c>
      <c r="AC13" s="158">
        <v>216.54890663994817</v>
      </c>
      <c r="AD13" s="159">
        <v>21.498061842046084</v>
      </c>
    </row>
    <row r="14" spans="1:39" ht="15" x14ac:dyDescent="0.25">
      <c r="A14" s="194"/>
      <c r="B14" s="100" t="s">
        <v>151</v>
      </c>
      <c r="C14" s="157">
        <f t="shared" si="1"/>
        <v>1.9496704375179332E-2</v>
      </c>
      <c r="D14" s="158">
        <v>11.292480598382921</v>
      </c>
      <c r="E14" s="158">
        <v>38.036793045692505</v>
      </c>
      <c r="F14" s="159">
        <v>2.427883328652328</v>
      </c>
      <c r="G14" s="196"/>
      <c r="H14" s="88" t="s">
        <v>105</v>
      </c>
      <c r="I14" s="130"/>
      <c r="J14" s="87">
        <v>262.65428906087675</v>
      </c>
      <c r="K14" s="87">
        <v>895.35467530504059</v>
      </c>
      <c r="L14" s="86">
        <v>138.61662978461609</v>
      </c>
      <c r="N14" s="100" t="s">
        <v>197</v>
      </c>
      <c r="O14" s="157">
        <f t="shared" si="3"/>
        <v>5.480201810304358E-3</v>
      </c>
      <c r="P14" s="158">
        <v>3.2937600700847356</v>
      </c>
      <c r="Q14" s="158">
        <v>15.83939033454547</v>
      </c>
      <c r="R14" s="159">
        <v>2.3308552102780791</v>
      </c>
      <c r="T14" s="100" t="s">
        <v>688</v>
      </c>
      <c r="U14" s="157">
        <f t="shared" si="4"/>
        <v>0.17067421467758845</v>
      </c>
      <c r="V14" s="158">
        <v>255.85396243706961</v>
      </c>
      <c r="W14" s="158">
        <v>1943.3927100789335</v>
      </c>
      <c r="X14" s="159">
        <v>97.503018197562326</v>
      </c>
      <c r="Z14" s="100" t="s">
        <v>717</v>
      </c>
      <c r="AA14" s="157">
        <f>AB14/$AB$49</f>
        <v>1.9775261885216736E-2</v>
      </c>
      <c r="AB14" s="158">
        <v>7.6408875503994178</v>
      </c>
      <c r="AC14" s="158">
        <v>119.74947870611153</v>
      </c>
      <c r="AD14" s="159">
        <v>120.8140119910997</v>
      </c>
    </row>
    <row r="15" spans="1:39" ht="13.5" thickBot="1" x14ac:dyDescent="0.25">
      <c r="A15" s="194"/>
      <c r="B15" s="100" t="s">
        <v>152</v>
      </c>
      <c r="C15" s="157">
        <f t="shared" si="1"/>
        <v>1.4392008329438349E-2</v>
      </c>
      <c r="D15" s="158">
        <v>8.3358434176623799</v>
      </c>
      <c r="E15" s="158">
        <v>36.807401409414062</v>
      </c>
      <c r="F15" s="159">
        <v>5.3351853398234965</v>
      </c>
      <c r="G15" s="196"/>
      <c r="H15" s="85" t="s">
        <v>669</v>
      </c>
      <c r="I15" s="101"/>
      <c r="J15" s="84">
        <f>J12+J13+J14</f>
        <v>2982.7107284769377</v>
      </c>
      <c r="K15" s="84">
        <f>K12+K13+K14</f>
        <v>8950.7928549462649</v>
      </c>
      <c r="L15" s="83">
        <f>L12+L13+L14</f>
        <v>965.46294558926627</v>
      </c>
      <c r="M15" s="197"/>
      <c r="N15" s="100" t="s">
        <v>132</v>
      </c>
      <c r="O15" s="157">
        <f t="shared" si="3"/>
        <v>2.2680013089045551E-2</v>
      </c>
      <c r="P15" s="158">
        <v>13.631344991937183</v>
      </c>
      <c r="Q15" s="158">
        <v>55.585424063162847</v>
      </c>
      <c r="R15" s="159">
        <v>6.0451310409739341</v>
      </c>
      <c r="T15" s="100" t="s">
        <v>689</v>
      </c>
      <c r="U15" s="157">
        <f t="shared" si="4"/>
        <v>6.2836005257079788E-2</v>
      </c>
      <c r="V15" s="158">
        <v>94.196073842263189</v>
      </c>
      <c r="W15" s="158">
        <v>493.26636734642517</v>
      </c>
      <c r="X15" s="159">
        <v>24.891110689693058</v>
      </c>
      <c r="Z15" s="100" t="s">
        <v>718</v>
      </c>
      <c r="AA15" s="157">
        <f>AB15/$AB$49</f>
        <v>7.3973899038438625E-3</v>
      </c>
      <c r="AB15" s="158">
        <v>2.8582490967659533</v>
      </c>
      <c r="AC15" s="158">
        <v>11.962436085068795</v>
      </c>
      <c r="AD15" s="159">
        <v>0.80460058018453207</v>
      </c>
    </row>
    <row r="16" spans="1:39" ht="15" x14ac:dyDescent="0.25">
      <c r="A16" s="194"/>
      <c r="B16" s="100" t="s">
        <v>153</v>
      </c>
      <c r="C16" s="157">
        <f t="shared" si="1"/>
        <v>5.7377087979356258E-3</v>
      </c>
      <c r="D16" s="158">
        <v>3.3232778234225586</v>
      </c>
      <c r="E16" s="158">
        <v>3.9522590462162217</v>
      </c>
      <c r="F16" s="159">
        <v>1.1126272642471569</v>
      </c>
      <c r="G16" s="196"/>
      <c r="H16" s="189"/>
      <c r="I16" s="200"/>
      <c r="J16" s="202"/>
      <c r="K16" s="203"/>
      <c r="L16" s="203"/>
      <c r="M16" s="198"/>
      <c r="N16" s="100" t="s">
        <v>133</v>
      </c>
      <c r="O16" s="157">
        <f t="shared" si="3"/>
        <v>0.12728940178552675</v>
      </c>
      <c r="P16" s="158">
        <v>76.504618526604204</v>
      </c>
      <c r="Q16" s="158">
        <v>325.94432169271334</v>
      </c>
      <c r="R16" s="159">
        <v>35.345088786396893</v>
      </c>
      <c r="T16" s="25" t="s">
        <v>938</v>
      </c>
      <c r="U16" s="130"/>
      <c r="V16" s="87">
        <f>SUM(V6:V15)</f>
        <v>1157.2705281867613</v>
      </c>
      <c r="W16" s="87">
        <f t="shared" ref="W16:X16" si="5">SUM(W6:W15)</f>
        <v>7448.240955940908</v>
      </c>
      <c r="X16" s="86">
        <f t="shared" si="5"/>
        <v>291.41514183243339</v>
      </c>
      <c r="Z16" s="100" t="s">
        <v>719</v>
      </c>
      <c r="AA16" s="157">
        <f>AB16/$AB$49</f>
        <v>4.2023983570741181E-3</v>
      </c>
      <c r="AB16" s="158">
        <v>1.6237485740904853</v>
      </c>
      <c r="AC16" s="158">
        <v>6.2056560457995253</v>
      </c>
      <c r="AD16" s="159">
        <v>1.0659592460760388</v>
      </c>
    </row>
    <row r="17" spans="1:30" ht="15" x14ac:dyDescent="0.25">
      <c r="A17" s="194"/>
      <c r="B17" s="100" t="s">
        <v>154</v>
      </c>
      <c r="C17" s="157">
        <f t="shared" si="1"/>
        <v>4.3678256779565924E-3</v>
      </c>
      <c r="D17" s="158">
        <v>2.529842263405087</v>
      </c>
      <c r="E17" s="158">
        <v>13.773181651062398</v>
      </c>
      <c r="F17" s="159">
        <v>0.62302866876830931</v>
      </c>
      <c r="G17" s="196"/>
      <c r="H17" s="189"/>
      <c r="I17" s="189"/>
      <c r="J17" s="158"/>
      <c r="K17" s="158"/>
      <c r="L17" s="158"/>
      <c r="M17" s="158"/>
      <c r="N17" s="100" t="s">
        <v>731</v>
      </c>
      <c r="O17" s="157">
        <f t="shared" si="3"/>
        <v>1.0835971357284539E-2</v>
      </c>
      <c r="P17" s="158">
        <v>6.5127327446402026</v>
      </c>
      <c r="Q17" s="158">
        <v>79.350355505561481</v>
      </c>
      <c r="R17" s="159">
        <v>9.5788921994726604</v>
      </c>
      <c r="T17" s="88" t="s">
        <v>655</v>
      </c>
      <c r="U17" s="130"/>
      <c r="V17" s="87">
        <v>341.80748380462023</v>
      </c>
      <c r="W17" s="97">
        <v>2801.922999945341</v>
      </c>
      <c r="X17" s="96">
        <v>86.033059814000822</v>
      </c>
      <c r="Z17" s="100" t="s">
        <v>720</v>
      </c>
      <c r="AA17" s="157">
        <f>AB17/$AB$49</f>
        <v>0.57036117419235122</v>
      </c>
      <c r="AB17" s="158">
        <v>220.37966528147274</v>
      </c>
      <c r="AC17" s="158">
        <v>1749.2278482602674</v>
      </c>
      <c r="AD17" s="159">
        <v>213.61150600842311</v>
      </c>
    </row>
    <row r="18" spans="1:30" ht="15" x14ac:dyDescent="0.25">
      <c r="A18" s="194"/>
      <c r="B18" s="25" t="s">
        <v>938</v>
      </c>
      <c r="C18" s="131"/>
      <c r="D18" s="87">
        <f>SUM(D6:D17)</f>
        <v>501.51926968669142</v>
      </c>
      <c r="E18" s="87">
        <f t="shared" ref="E18:F18" si="6">SUM(E6:E17)</f>
        <v>2096.0639911715784</v>
      </c>
      <c r="F18" s="86">
        <f t="shared" si="6"/>
        <v>265.54946871471878</v>
      </c>
      <c r="H18" s="189"/>
      <c r="I18" s="189"/>
      <c r="J18" s="192"/>
      <c r="K18" s="192"/>
      <c r="L18" s="192"/>
      <c r="M18" s="158"/>
      <c r="N18" s="100" t="s">
        <v>134</v>
      </c>
      <c r="O18" s="157">
        <f t="shared" si="3"/>
        <v>5.8316436187385301E-2</v>
      </c>
      <c r="P18" s="158">
        <v>35.04986779546838</v>
      </c>
      <c r="Q18" s="158">
        <v>148.79720861196839</v>
      </c>
      <c r="R18" s="159">
        <v>14.86146795060289</v>
      </c>
      <c r="T18" s="88" t="s">
        <v>105</v>
      </c>
      <c r="U18" s="130"/>
      <c r="V18" s="87">
        <v>56.160319630443702</v>
      </c>
      <c r="W18" s="87">
        <v>294.31765411596899</v>
      </c>
      <c r="X18" s="86">
        <v>13.472588431146855</v>
      </c>
      <c r="Z18" s="25" t="s">
        <v>938</v>
      </c>
      <c r="AA18" s="130"/>
      <c r="AB18" s="87">
        <f>SUM(AB6:AB17)</f>
        <v>350.36508996895759</v>
      </c>
      <c r="AC18" s="87">
        <f t="shared" ref="AC18:AD18" si="7">SUM(AC6:AC17)</f>
        <v>2896.2878341962291</v>
      </c>
      <c r="AD18" s="86">
        <f t="shared" si="7"/>
        <v>433.91504503725338</v>
      </c>
    </row>
    <row r="19" spans="1:30" ht="15.75" thickBot="1" x14ac:dyDescent="0.3">
      <c r="A19" s="194"/>
      <c r="B19" s="88" t="s">
        <v>655</v>
      </c>
      <c r="C19" s="130"/>
      <c r="D19" s="87">
        <v>77.680187876969327</v>
      </c>
      <c r="E19" s="97">
        <v>360.82027011333355</v>
      </c>
      <c r="F19" s="96">
        <v>34.289799975621989</v>
      </c>
      <c r="H19" s="189"/>
      <c r="I19" s="189"/>
      <c r="J19" s="189"/>
      <c r="K19" s="189"/>
      <c r="L19" s="189"/>
      <c r="M19" s="158"/>
      <c r="N19" s="100" t="s">
        <v>730</v>
      </c>
      <c r="O19" s="157">
        <f t="shared" si="3"/>
        <v>1.0818622509784276E-2</v>
      </c>
      <c r="P19" s="158">
        <v>6.5023055846310749</v>
      </c>
      <c r="Q19" s="158">
        <v>21.778446347881083</v>
      </c>
      <c r="R19" s="159">
        <v>3.6293569359111499</v>
      </c>
      <c r="T19" s="85" t="s">
        <v>690</v>
      </c>
      <c r="U19" s="101"/>
      <c r="V19" s="84">
        <f>V16+V17+V18</f>
        <v>1555.2383316218252</v>
      </c>
      <c r="W19" s="84">
        <f t="shared" ref="W19:X19" si="8">W16+W17+W18</f>
        <v>10544.481610002216</v>
      </c>
      <c r="X19" s="83">
        <f t="shared" si="8"/>
        <v>390.92079007758105</v>
      </c>
      <c r="Z19" s="88" t="s">
        <v>655</v>
      </c>
      <c r="AA19" s="130"/>
      <c r="AB19" s="87">
        <v>36.021072436884758</v>
      </c>
      <c r="AC19" s="97">
        <v>177.15302413741085</v>
      </c>
      <c r="AD19" s="96">
        <v>15.742481766682875</v>
      </c>
    </row>
    <row r="20" spans="1:30" ht="15" x14ac:dyDescent="0.25">
      <c r="B20" s="88" t="s">
        <v>105</v>
      </c>
      <c r="C20" s="130"/>
      <c r="D20" s="87">
        <v>34.977066780712612</v>
      </c>
      <c r="E20" s="87">
        <v>139.43378349784356</v>
      </c>
      <c r="F20" s="86">
        <v>20.781406629202948</v>
      </c>
      <c r="H20" s="189"/>
      <c r="I20" s="189"/>
      <c r="J20" s="189"/>
      <c r="K20" s="189"/>
      <c r="L20" s="189"/>
      <c r="M20" s="158"/>
      <c r="N20" s="25" t="s">
        <v>938</v>
      </c>
      <c r="O20" s="130"/>
      <c r="P20" s="87">
        <f>SUM(P6:P19)</f>
        <v>563.32681508967426</v>
      </c>
      <c r="Q20" s="87">
        <f>SUM(Q6:Q19)</f>
        <v>2570.6953691115059</v>
      </c>
      <c r="R20" s="86">
        <f>SUM(R6:R19)</f>
        <v>326.68111277324294</v>
      </c>
      <c r="T20" s="200"/>
      <c r="U20" s="201"/>
      <c r="V20" s="199"/>
      <c r="W20" s="199"/>
      <c r="X20" s="199"/>
      <c r="Z20" s="88" t="s">
        <v>105</v>
      </c>
      <c r="AA20" s="130"/>
      <c r="AB20" s="87">
        <v>42.565969640837935</v>
      </c>
      <c r="AC20" s="87">
        <v>324.26993745668398</v>
      </c>
      <c r="AD20" s="86">
        <v>47.594758132550076</v>
      </c>
    </row>
    <row r="21" spans="1:30" ht="15.75" thickBot="1" x14ac:dyDescent="0.3">
      <c r="B21" s="85" t="s">
        <v>330</v>
      </c>
      <c r="C21" s="101"/>
      <c r="D21" s="84">
        <f>D18+D19+D20</f>
        <v>614.17652434437332</v>
      </c>
      <c r="E21" s="84">
        <f t="shared" ref="E21:F21" si="9">E18+E19+E20</f>
        <v>2596.3180447827558</v>
      </c>
      <c r="F21" s="83">
        <f t="shared" si="9"/>
        <v>320.62067531954369</v>
      </c>
      <c r="H21" s="189"/>
      <c r="I21" s="189"/>
      <c r="J21" s="189"/>
      <c r="K21" s="189"/>
      <c r="L21" s="189"/>
      <c r="M21" s="158"/>
      <c r="N21" s="88" t="s">
        <v>655</v>
      </c>
      <c r="O21" s="130"/>
      <c r="P21" s="87">
        <v>37.70215867759066</v>
      </c>
      <c r="Q21" s="97">
        <v>146.67831301149087</v>
      </c>
      <c r="R21" s="96">
        <v>23.378158573680448</v>
      </c>
      <c r="T21" s="200"/>
      <c r="U21" s="201"/>
      <c r="V21" s="199"/>
      <c r="W21" s="199"/>
      <c r="X21" s="199"/>
      <c r="Z21" s="85" t="s">
        <v>721</v>
      </c>
      <c r="AA21" s="101"/>
      <c r="AB21" s="84">
        <f>AB18+AB19+AB20</f>
        <v>428.95213204668028</v>
      </c>
      <c r="AC21" s="84">
        <f t="shared" ref="AC21:AD21" si="10">AC18+AC19+AC20</f>
        <v>3397.710795790324</v>
      </c>
      <c r="AD21" s="83">
        <f t="shared" si="10"/>
        <v>497.25228493648632</v>
      </c>
    </row>
    <row r="22" spans="1:30" ht="15" x14ac:dyDescent="0.25">
      <c r="B22" s="189"/>
      <c r="C22" s="157"/>
      <c r="D22" s="158"/>
      <c r="E22" s="158"/>
      <c r="F22" s="158"/>
      <c r="H22" s="189"/>
      <c r="I22" s="189"/>
      <c r="J22" s="189"/>
      <c r="K22" s="189"/>
      <c r="L22" s="189"/>
      <c r="M22" s="198"/>
      <c r="N22" s="88" t="s">
        <v>105</v>
      </c>
      <c r="O22" s="130"/>
      <c r="P22" s="87">
        <v>46.785118032357303</v>
      </c>
      <c r="Q22" s="87">
        <v>228.8514711729477</v>
      </c>
      <c r="R22" s="86">
        <v>24.853193296098606</v>
      </c>
      <c r="T22" s="189"/>
      <c r="U22" s="189"/>
      <c r="V22" s="189"/>
      <c r="W22" s="189"/>
      <c r="X22" s="189"/>
    </row>
    <row r="23" spans="1:30" ht="13.5" thickBot="1" x14ac:dyDescent="0.25">
      <c r="B23" s="189"/>
      <c r="C23" s="189"/>
      <c r="D23" s="189"/>
      <c r="E23" s="189"/>
      <c r="F23" s="189"/>
      <c r="H23" s="189"/>
      <c r="I23" s="189"/>
      <c r="J23" s="189"/>
      <c r="K23" s="189"/>
      <c r="L23" s="189"/>
      <c r="M23" s="158"/>
      <c r="N23" s="85" t="s">
        <v>332</v>
      </c>
      <c r="O23" s="101"/>
      <c r="P23" s="84">
        <f>P20+P21+P22</f>
        <v>647.81409179962225</v>
      </c>
      <c r="Q23" s="84">
        <f>Q20+Q21+Q22</f>
        <v>2946.2251532959444</v>
      </c>
      <c r="R23" s="83">
        <f>R20+R21+R22</f>
        <v>374.91246464302196</v>
      </c>
      <c r="T23" s="189"/>
      <c r="U23" s="189"/>
      <c r="V23" s="189"/>
      <c r="W23" s="189"/>
      <c r="X23" s="189"/>
      <c r="Z23" s="189"/>
      <c r="AA23" s="189"/>
      <c r="AB23" s="189"/>
      <c r="AC23" s="189"/>
      <c r="AD23" s="189"/>
    </row>
    <row r="24" spans="1:30" x14ac:dyDescent="0.2">
      <c r="B24" s="189"/>
      <c r="C24" s="189"/>
      <c r="D24" s="189"/>
      <c r="E24" s="189"/>
      <c r="F24" s="189"/>
      <c r="H24" s="189"/>
      <c r="I24" s="189"/>
      <c r="J24" s="189"/>
      <c r="K24" s="189"/>
      <c r="L24" s="189"/>
      <c r="M24" s="158"/>
      <c r="N24" s="189"/>
      <c r="O24" s="157"/>
      <c r="P24" s="158"/>
      <c r="Q24" s="158"/>
      <c r="R24" s="158"/>
      <c r="T24" s="189"/>
      <c r="U24" s="189"/>
      <c r="V24" s="189"/>
      <c r="W24" s="189"/>
      <c r="X24" s="189"/>
      <c r="Z24" s="189"/>
      <c r="AA24" s="189"/>
      <c r="AB24" s="189"/>
      <c r="AC24" s="189"/>
      <c r="AD24" s="189"/>
    </row>
    <row r="25" spans="1:30" ht="13.5" thickBot="1" x14ac:dyDescent="0.25">
      <c r="B25" s="189"/>
      <c r="C25" s="189"/>
      <c r="D25" s="189"/>
      <c r="E25" s="189"/>
      <c r="F25" s="189"/>
      <c r="H25" s="189"/>
      <c r="I25" s="189"/>
      <c r="J25" s="189"/>
      <c r="K25" s="189"/>
      <c r="L25" s="189"/>
      <c r="M25" s="198"/>
      <c r="N25" s="200"/>
      <c r="O25" s="201"/>
      <c r="P25" s="198"/>
      <c r="Q25" s="198"/>
      <c r="R25" s="198"/>
      <c r="T25" s="189"/>
      <c r="U25" s="189"/>
      <c r="V25" s="189"/>
      <c r="W25" s="189"/>
      <c r="X25" s="189"/>
      <c r="Z25" s="189"/>
      <c r="AA25" s="189"/>
      <c r="AB25" s="189"/>
      <c r="AC25" s="189"/>
      <c r="AD25" s="189"/>
    </row>
    <row r="26" spans="1:30" ht="63.75" x14ac:dyDescent="0.2">
      <c r="B26" s="113" t="s">
        <v>657</v>
      </c>
      <c r="C26" s="132" t="s">
        <v>144</v>
      </c>
      <c r="D26" s="112" t="s">
        <v>87</v>
      </c>
      <c r="E26" s="112" t="s">
        <v>88</v>
      </c>
      <c r="F26" s="111" t="s">
        <v>338</v>
      </c>
      <c r="H26" s="113" t="s">
        <v>676</v>
      </c>
      <c r="I26" s="132" t="s">
        <v>726</v>
      </c>
      <c r="J26" s="112" t="s">
        <v>87</v>
      </c>
      <c r="K26" s="112" t="s">
        <v>88</v>
      </c>
      <c r="L26" s="111" t="s">
        <v>338</v>
      </c>
      <c r="M26" s="158"/>
      <c r="N26" s="113" t="s">
        <v>681</v>
      </c>
      <c r="O26" s="132" t="s">
        <v>125</v>
      </c>
      <c r="P26" s="112" t="s">
        <v>87</v>
      </c>
      <c r="Q26" s="112" t="s">
        <v>88</v>
      </c>
      <c r="R26" s="111" t="s">
        <v>338</v>
      </c>
      <c r="T26" s="113" t="s">
        <v>708</v>
      </c>
      <c r="U26" s="132" t="s">
        <v>727</v>
      </c>
      <c r="V26" s="112" t="s">
        <v>87</v>
      </c>
      <c r="W26" s="112" t="s">
        <v>88</v>
      </c>
      <c r="X26" s="111" t="s">
        <v>338</v>
      </c>
      <c r="Z26" s="113" t="s">
        <v>724</v>
      </c>
      <c r="AA26" s="132" t="s">
        <v>728</v>
      </c>
      <c r="AB26" s="112" t="s">
        <v>87</v>
      </c>
      <c r="AC26" s="112" t="s">
        <v>88</v>
      </c>
      <c r="AD26" s="111" t="s">
        <v>338</v>
      </c>
    </row>
    <row r="27" spans="1:30" x14ac:dyDescent="0.2">
      <c r="B27" s="89" t="s">
        <v>658</v>
      </c>
      <c r="C27" s="105">
        <f>D27/$D$44</f>
        <v>0.5816132700720098</v>
      </c>
      <c r="D27" s="107">
        <v>336.87009053753502</v>
      </c>
      <c r="E27" s="107">
        <v>1339.6478817063148</v>
      </c>
      <c r="F27" s="106">
        <v>178.83237963267956</v>
      </c>
      <c r="H27" s="89" t="s">
        <v>0</v>
      </c>
      <c r="I27" s="105">
        <f t="shared" ref="I27:I38" si="11">J27/$J$59</f>
        <v>9.9982693872931201E-3</v>
      </c>
      <c r="J27" s="107">
        <v>27.195857029923122</v>
      </c>
      <c r="K27" s="107">
        <v>74.13821608067191</v>
      </c>
      <c r="L27" s="106">
        <v>10.986575155851547</v>
      </c>
      <c r="M27" s="198"/>
      <c r="N27" s="89" t="s">
        <v>679</v>
      </c>
      <c r="O27" s="105">
        <f>P27/$P$46</f>
        <v>2.9263511561740403E-2</v>
      </c>
      <c r="P27" s="107">
        <v>17.588218322779326</v>
      </c>
      <c r="Q27" s="107">
        <v>141.09608537394516</v>
      </c>
      <c r="R27" s="106">
        <v>17.34598731842862</v>
      </c>
      <c r="T27" s="89" t="s">
        <v>691</v>
      </c>
      <c r="U27" s="105">
        <f>V27/$V$53</f>
        <v>7.1943229984046841E-2</v>
      </c>
      <c r="V27" s="107">
        <v>107.84851418072371</v>
      </c>
      <c r="W27" s="107">
        <v>608.94142804193939</v>
      </c>
      <c r="X27" s="106">
        <v>28.767763050138289</v>
      </c>
      <c r="Z27" s="89" t="s">
        <v>30</v>
      </c>
      <c r="AA27" s="105">
        <f t="shared" ref="AA27:AA48" si="12">AB27/$AB$49</f>
        <v>2.2910768574224446E-3</v>
      </c>
      <c r="AB27" s="107">
        <v>0.88524039471629556</v>
      </c>
      <c r="AC27" s="107">
        <v>6.1966827630140688</v>
      </c>
      <c r="AD27" s="106">
        <v>0.60816015117009503</v>
      </c>
    </row>
    <row r="28" spans="1:30" x14ac:dyDescent="0.2">
      <c r="B28" s="160" t="s">
        <v>653</v>
      </c>
      <c r="C28" s="157">
        <f t="shared" ref="C28:C43" si="13">D28/$D$44</f>
        <v>0.55666859559799131</v>
      </c>
      <c r="D28" s="158">
        <v>322.42214861308139</v>
      </c>
      <c r="E28" s="158">
        <v>1230.0986336963335</v>
      </c>
      <c r="F28" s="159">
        <v>173.4561668172864</v>
      </c>
      <c r="H28" s="89" t="s">
        <v>1</v>
      </c>
      <c r="I28" s="105">
        <f t="shared" si="11"/>
        <v>1.3193792998557115E-2</v>
      </c>
      <c r="J28" s="107">
        <v>35.887861606047814</v>
      </c>
      <c r="K28" s="107">
        <v>141.98013225020372</v>
      </c>
      <c r="L28" s="106">
        <v>6.8302160736974002</v>
      </c>
      <c r="M28" s="198"/>
      <c r="N28" s="160" t="s">
        <v>731</v>
      </c>
      <c r="O28" s="157">
        <f t="shared" ref="O28:O45" si="14">P28/$P$46</f>
        <v>1.0835971357284539E-2</v>
      </c>
      <c r="P28" s="158">
        <v>6.5127327446402026</v>
      </c>
      <c r="Q28" s="158">
        <v>79.350355505561481</v>
      </c>
      <c r="R28" s="159">
        <v>9.5788921994726604</v>
      </c>
      <c r="T28" s="160" t="s">
        <v>689</v>
      </c>
      <c r="U28" s="157">
        <f t="shared" ref="U28:U52" si="15">V28/$V$53</f>
        <v>6.2836005257079788E-2</v>
      </c>
      <c r="V28" s="158">
        <v>94.196073842263189</v>
      </c>
      <c r="W28" s="158">
        <v>493.26636734642517</v>
      </c>
      <c r="X28" s="159">
        <v>24.891110689693058</v>
      </c>
      <c r="Z28" s="89" t="s">
        <v>24</v>
      </c>
      <c r="AA28" s="105">
        <f t="shared" si="12"/>
        <v>9.740895698127798E-3</v>
      </c>
      <c r="AB28" s="107">
        <v>3.7637473071951786</v>
      </c>
      <c r="AC28" s="107">
        <v>14.67893071635647</v>
      </c>
      <c r="AD28" s="106">
        <v>1.2709321585555831</v>
      </c>
    </row>
    <row r="29" spans="1:30" x14ac:dyDescent="0.2">
      <c r="B29" s="89" t="s">
        <v>659</v>
      </c>
      <c r="C29" s="105">
        <f t="shared" si="13"/>
        <v>0.18772318251318915</v>
      </c>
      <c r="D29" s="107">
        <v>108.72916548376324</v>
      </c>
      <c r="E29" s="107">
        <v>557.13457991254131</v>
      </c>
      <c r="F29" s="106">
        <v>51.491408784878672</v>
      </c>
      <c r="H29" s="89" t="s">
        <v>2</v>
      </c>
      <c r="I29" s="105">
        <f t="shared" si="11"/>
        <v>8.5265590510743665E-3</v>
      </c>
      <c r="J29" s="107">
        <v>23.192721852936124</v>
      </c>
      <c r="K29" s="107">
        <v>63.740203845351637</v>
      </c>
      <c r="L29" s="106">
        <v>9.0011337103353544</v>
      </c>
      <c r="M29" s="158"/>
      <c r="N29" s="89" t="s">
        <v>733</v>
      </c>
      <c r="O29" s="105">
        <f>P29/$P$46</f>
        <v>6.3578598813098935E-2</v>
      </c>
      <c r="P29" s="107">
        <v>38.212579998197498</v>
      </c>
      <c r="Q29" s="107">
        <v>156.46380618726042</v>
      </c>
      <c r="R29" s="106">
        <v>17.010470262051562</v>
      </c>
      <c r="T29" s="89" t="s">
        <v>692</v>
      </c>
      <c r="U29" s="105">
        <f t="shared" si="15"/>
        <v>4.0928279807704852E-2</v>
      </c>
      <c r="V29" s="107">
        <v>61.354684328361209</v>
      </c>
      <c r="W29" s="107">
        <v>336.11833467220447</v>
      </c>
      <c r="X29" s="106">
        <v>12.556087759386058</v>
      </c>
      <c r="Z29" s="160" t="s">
        <v>718</v>
      </c>
      <c r="AA29" s="157">
        <f t="shared" si="12"/>
        <v>7.3973899038438625E-3</v>
      </c>
      <c r="AB29" s="158">
        <v>2.8582490967659533</v>
      </c>
      <c r="AC29" s="158">
        <v>11.962436085068795</v>
      </c>
      <c r="AD29" s="159">
        <v>0.80460058018453207</v>
      </c>
    </row>
    <row r="30" spans="1:30" x14ac:dyDescent="0.2">
      <c r="B30" s="160" t="s">
        <v>151</v>
      </c>
      <c r="C30" s="157">
        <f t="shared" si="13"/>
        <v>1.9496704375179332E-2</v>
      </c>
      <c r="D30" s="158">
        <v>11.292480598382921</v>
      </c>
      <c r="E30" s="158">
        <v>38.036793045692505</v>
      </c>
      <c r="F30" s="159">
        <v>2.427883328652328</v>
      </c>
      <c r="H30" s="89" t="s">
        <v>670</v>
      </c>
      <c r="I30" s="105">
        <f>J30/$J$59</f>
        <v>0.12779612738476029</v>
      </c>
      <c r="J30" s="107">
        <v>347.61267922535239</v>
      </c>
      <c r="K30" s="107">
        <v>1184.5116551132692</v>
      </c>
      <c r="L30" s="106">
        <v>110.09760009958431</v>
      </c>
      <c r="M30" s="158"/>
      <c r="N30" s="160" t="s">
        <v>134</v>
      </c>
      <c r="O30" s="157">
        <f t="shared" si="14"/>
        <v>5.8316436187385301E-2</v>
      </c>
      <c r="P30" s="158">
        <v>35.04986779546838</v>
      </c>
      <c r="Q30" s="158">
        <v>148.79720861196839</v>
      </c>
      <c r="R30" s="159">
        <v>14.86146795060289</v>
      </c>
      <c r="T30" s="160" t="s">
        <v>682</v>
      </c>
      <c r="U30" s="157">
        <f t="shared" si="15"/>
        <v>1.6594991428288096E-2</v>
      </c>
      <c r="V30" s="158">
        <v>24.87718675933214</v>
      </c>
      <c r="W30" s="158">
        <v>115.04989137993833</v>
      </c>
      <c r="X30" s="159">
        <v>2.85586108642249</v>
      </c>
      <c r="Z30" s="89" t="s">
        <v>723</v>
      </c>
      <c r="AA30" s="105">
        <f t="shared" si="12"/>
        <v>0.66465636651808613</v>
      </c>
      <c r="AB30" s="107">
        <v>256.81402277753432</v>
      </c>
      <c r="AC30" s="107">
        <v>2052.397747866491</v>
      </c>
      <c r="AD30" s="106">
        <v>361.30004275898091</v>
      </c>
    </row>
    <row r="31" spans="1:30" x14ac:dyDescent="0.2">
      <c r="B31" s="160" t="s">
        <v>146</v>
      </c>
      <c r="C31" s="157">
        <f t="shared" si="13"/>
        <v>0.11838075502791444</v>
      </c>
      <c r="D31" s="158">
        <v>68.566069098144652</v>
      </c>
      <c r="E31" s="158">
        <v>436.81708281542336</v>
      </c>
      <c r="F31" s="159">
        <v>40.069209468042501</v>
      </c>
      <c r="H31" s="160" t="s">
        <v>663</v>
      </c>
      <c r="I31" s="157">
        <f t="shared" si="11"/>
        <v>0.1222719683294026</v>
      </c>
      <c r="J31" s="158">
        <v>332.58665481446815</v>
      </c>
      <c r="K31" s="158">
        <v>1119.4034856073029</v>
      </c>
      <c r="L31" s="159">
        <v>106.66205655662664</v>
      </c>
      <c r="M31" s="158"/>
      <c r="N31" s="89" t="s">
        <v>680</v>
      </c>
      <c r="O31" s="105">
        <f>P31/$P$46</f>
        <v>0.28287040469602037</v>
      </c>
      <c r="P31" s="107">
        <v>170.01330904358002</v>
      </c>
      <c r="Q31" s="107">
        <v>653.47150318256388</v>
      </c>
      <c r="R31" s="106">
        <v>96.155803061320739</v>
      </c>
      <c r="T31" s="89" t="s">
        <v>693</v>
      </c>
      <c r="U31" s="105">
        <f t="shared" si="15"/>
        <v>4.6906500330476684E-2</v>
      </c>
      <c r="V31" s="107">
        <v>70.316503264884076</v>
      </c>
      <c r="W31" s="107">
        <v>263.2010507623346</v>
      </c>
      <c r="X31" s="106">
        <v>8.8145966020545821</v>
      </c>
      <c r="Z31" s="160" t="s">
        <v>709</v>
      </c>
      <c r="AA31" s="157">
        <f t="shared" si="12"/>
        <v>3.4981786512133656E-2</v>
      </c>
      <c r="AB31" s="158">
        <v>13.51647824452378</v>
      </c>
      <c r="AC31" s="158">
        <v>74.624683021949053</v>
      </c>
      <c r="AD31" s="159">
        <v>12.811997821207033</v>
      </c>
    </row>
    <row r="32" spans="1:30" x14ac:dyDescent="0.2">
      <c r="B32" s="160" t="s">
        <v>148</v>
      </c>
      <c r="C32" s="157">
        <f t="shared" si="13"/>
        <v>2.610174279157337E-2</v>
      </c>
      <c r="D32" s="158">
        <v>15.118115266345489</v>
      </c>
      <c r="E32" s="158">
        <v>47.956541032216315</v>
      </c>
      <c r="F32" s="159">
        <v>4.0435791536130514</v>
      </c>
      <c r="H32" s="89" t="s">
        <v>3</v>
      </c>
      <c r="I32" s="105">
        <f t="shared" si="11"/>
        <v>1.1779333920564716E-2</v>
      </c>
      <c r="J32" s="107">
        <v>32.040453082664087</v>
      </c>
      <c r="K32" s="107">
        <v>132.08335206864294</v>
      </c>
      <c r="L32" s="106">
        <v>10.535768747696935</v>
      </c>
      <c r="M32" s="158"/>
      <c r="N32" s="160" t="s">
        <v>735</v>
      </c>
      <c r="O32" s="157">
        <f>P32/$P$46</f>
        <v>2.717507502334204E-2</v>
      </c>
      <c r="P32" s="158">
        <v>16.333007453327699</v>
      </c>
      <c r="Q32" s="158">
        <v>56.240903410371033</v>
      </c>
      <c r="R32" s="159">
        <v>8.0002652736534472</v>
      </c>
      <c r="T32" s="160" t="s">
        <v>71</v>
      </c>
      <c r="U32" s="157">
        <f t="shared" si="15"/>
        <v>3.971136832593046E-2</v>
      </c>
      <c r="V32" s="158">
        <v>59.530439083493363</v>
      </c>
      <c r="W32" s="158">
        <v>220.2056909301572</v>
      </c>
      <c r="X32" s="159">
        <v>7.3114908068772992</v>
      </c>
      <c r="Z32" s="160" t="s">
        <v>712</v>
      </c>
      <c r="AA32" s="157">
        <f t="shared" si="12"/>
        <v>3.9538143928384596E-2</v>
      </c>
      <c r="AB32" s="158">
        <v>15.27699170113838</v>
      </c>
      <c r="AC32" s="158">
        <v>108.79573787816292</v>
      </c>
      <c r="AD32" s="159">
        <v>14.062526938251059</v>
      </c>
    </row>
    <row r="33" spans="1:30" x14ac:dyDescent="0.2">
      <c r="B33" s="160" t="s">
        <v>149</v>
      </c>
      <c r="C33" s="157">
        <f t="shared" si="13"/>
        <v>1.1069969105572371E-2</v>
      </c>
      <c r="D33" s="158">
        <v>6.4117201011939997</v>
      </c>
      <c r="E33" s="158">
        <v>24.444394634607626</v>
      </c>
      <c r="F33" s="159">
        <v>2.9711999839744423</v>
      </c>
      <c r="H33" s="89" t="s">
        <v>671</v>
      </c>
      <c r="I33" s="105">
        <f>J33/$J$59</f>
        <v>0.50429197405826032</v>
      </c>
      <c r="J33" s="107">
        <v>1371.7026313830079</v>
      </c>
      <c r="K33" s="107">
        <v>3348.098789730785</v>
      </c>
      <c r="L33" s="106">
        <v>374.52420722028461</v>
      </c>
      <c r="M33" s="198"/>
      <c r="N33" s="160" t="s">
        <v>126</v>
      </c>
      <c r="O33" s="157">
        <f t="shared" si="14"/>
        <v>0.1050953860835117</v>
      </c>
      <c r="P33" s="158">
        <v>63.165372045447533</v>
      </c>
      <c r="Q33" s="158">
        <v>234.41158837979202</v>
      </c>
      <c r="R33" s="159">
        <v>45.974934089507073</v>
      </c>
      <c r="T33" s="89" t="s">
        <v>694</v>
      </c>
      <c r="U33" s="105">
        <f t="shared" si="15"/>
        <v>5.8582007290647525E-2</v>
      </c>
      <c r="V33" s="107">
        <v>87.818999027728523</v>
      </c>
      <c r="W33" s="107">
        <v>436.54031349648125</v>
      </c>
      <c r="X33" s="106">
        <v>12.083720257886936</v>
      </c>
      <c r="Z33" s="160" t="s">
        <v>717</v>
      </c>
      <c r="AA33" s="157">
        <f t="shared" si="12"/>
        <v>1.9775261885216736E-2</v>
      </c>
      <c r="AB33" s="158">
        <v>7.6408875503994178</v>
      </c>
      <c r="AC33" s="158">
        <v>119.74947870611153</v>
      </c>
      <c r="AD33" s="159">
        <v>120.8140119910997</v>
      </c>
    </row>
    <row r="34" spans="1:30" x14ac:dyDescent="0.2">
      <c r="B34" s="160" t="s">
        <v>153</v>
      </c>
      <c r="C34" s="157">
        <f t="shared" si="13"/>
        <v>5.7377087979356258E-3</v>
      </c>
      <c r="D34" s="158">
        <v>3.3232778234225586</v>
      </c>
      <c r="E34" s="158">
        <v>3.9522590462162217</v>
      </c>
      <c r="F34" s="159">
        <v>1.1126272642471569</v>
      </c>
      <c r="H34" s="160" t="s">
        <v>664</v>
      </c>
      <c r="I34" s="157">
        <f t="shared" si="11"/>
        <v>0.49973767715800471</v>
      </c>
      <c r="J34" s="158">
        <v>1359.3146867724552</v>
      </c>
      <c r="K34" s="158">
        <v>3278.6690342283769</v>
      </c>
      <c r="L34" s="159">
        <v>371.03343341176912</v>
      </c>
      <c r="M34" s="158"/>
      <c r="N34" s="160" t="s">
        <v>128</v>
      </c>
      <c r="O34" s="157">
        <f t="shared" si="14"/>
        <v>1.7413150203006707E-2</v>
      </c>
      <c r="P34" s="158">
        <v>10.465807796568363</v>
      </c>
      <c r="Q34" s="158">
        <v>31.821809030884619</v>
      </c>
      <c r="R34" s="159">
        <v>5.868387663563615</v>
      </c>
      <c r="T34" s="160" t="s">
        <v>80</v>
      </c>
      <c r="U34" s="157">
        <f t="shared" si="15"/>
        <v>5.0551215210893799E-2</v>
      </c>
      <c r="V34" s="158">
        <v>75.780215202095178</v>
      </c>
      <c r="W34" s="158">
        <v>419.15020512186885</v>
      </c>
      <c r="X34" s="159">
        <v>11.881878341549998</v>
      </c>
      <c r="Z34" s="160" t="s">
        <v>720</v>
      </c>
      <c r="AA34" s="157">
        <f t="shared" si="12"/>
        <v>0.57036117419235122</v>
      </c>
      <c r="AB34" s="158">
        <v>220.37966528147274</v>
      </c>
      <c r="AC34" s="158">
        <v>1749.2278482602674</v>
      </c>
      <c r="AD34" s="159">
        <v>213.61150600842311</v>
      </c>
    </row>
    <row r="35" spans="1:30" x14ac:dyDescent="0.2">
      <c r="B35" s="89" t="s">
        <v>660</v>
      </c>
      <c r="C35" s="105">
        <f t="shared" si="13"/>
        <v>7.5494146819583621E-2</v>
      </c>
      <c r="D35" s="107">
        <v>43.7261688871342</v>
      </c>
      <c r="E35" s="107">
        <v>173.88233396674747</v>
      </c>
      <c r="F35" s="106">
        <v>23.169399494395108</v>
      </c>
      <c r="H35" s="89" t="s">
        <v>672</v>
      </c>
      <c r="I35" s="105">
        <f>J35/$J$59</f>
        <v>4.9503609497011096E-2</v>
      </c>
      <c r="J35" s="107">
        <v>134.65261178668308</v>
      </c>
      <c r="K35" s="107">
        <v>404.39002564127446</v>
      </c>
      <c r="L35" s="106">
        <v>39.000754541519711</v>
      </c>
      <c r="M35" s="158"/>
      <c r="N35" s="160" t="s">
        <v>133</v>
      </c>
      <c r="O35" s="157">
        <f t="shared" si="14"/>
        <v>0.12728940178552675</v>
      </c>
      <c r="P35" s="158">
        <v>76.504618526604204</v>
      </c>
      <c r="Q35" s="158">
        <v>325.94432169271334</v>
      </c>
      <c r="R35" s="159">
        <v>35.345088786396893</v>
      </c>
      <c r="T35" s="89" t="s">
        <v>695</v>
      </c>
      <c r="U35" s="105">
        <f t="shared" si="15"/>
        <v>7.4725928310064686E-3</v>
      </c>
      <c r="V35" s="107">
        <v>11.201999605526229</v>
      </c>
      <c r="W35" s="107">
        <v>35.563043462261447</v>
      </c>
      <c r="X35" s="106">
        <v>1.3794131175445892</v>
      </c>
      <c r="Z35" s="89" t="s">
        <v>27</v>
      </c>
      <c r="AA35" s="105">
        <f t="shared" si="12"/>
        <v>2.1853500817429184E-3</v>
      </c>
      <c r="AB35" s="107">
        <v>0.8443890315979401</v>
      </c>
      <c r="AC35" s="107">
        <v>3.3775561263917604</v>
      </c>
      <c r="AD35" s="106">
        <v>0.18154364179355711</v>
      </c>
    </row>
    <row r="36" spans="1:30" x14ac:dyDescent="0.2">
      <c r="A36" s="195"/>
      <c r="B36" s="160" t="s">
        <v>145</v>
      </c>
      <c r="C36" s="157">
        <f t="shared" si="13"/>
        <v>3.0788866612099983E-2</v>
      </c>
      <c r="D36" s="158">
        <v>17.832894840728216</v>
      </c>
      <c r="E36" s="158">
        <v>72.748850929427292</v>
      </c>
      <c r="F36" s="159">
        <v>10.075591306283542</v>
      </c>
      <c r="H36" s="160" t="s">
        <v>665</v>
      </c>
      <c r="I36" s="157">
        <f>J36/$J$59</f>
        <v>4.6223734837712721E-2</v>
      </c>
      <c r="J36" s="158">
        <v>125.73116759918098</v>
      </c>
      <c r="K36" s="158">
        <v>384.82377567079533</v>
      </c>
      <c r="L36" s="159">
        <v>37.206087804178885</v>
      </c>
      <c r="M36" s="198"/>
      <c r="N36" s="89" t="s">
        <v>732</v>
      </c>
      <c r="O36" s="105">
        <f t="shared" si="14"/>
        <v>0.57258954712348253</v>
      </c>
      <c r="P36" s="107">
        <v>344.14290789748969</v>
      </c>
      <c r="Q36" s="107">
        <v>1578.8544458261381</v>
      </c>
      <c r="R36" s="106">
        <v>198.90400125919766</v>
      </c>
      <c r="T36" s="89" t="s">
        <v>696</v>
      </c>
      <c r="U36" s="105">
        <f t="shared" si="15"/>
        <v>0.11192304261572675</v>
      </c>
      <c r="V36" s="107">
        <v>167.78137222041036</v>
      </c>
      <c r="W36" s="107">
        <v>1047.4545867074551</v>
      </c>
      <c r="X36" s="106">
        <v>39.630770377421889</v>
      </c>
      <c r="Z36" s="89" t="s">
        <v>26</v>
      </c>
      <c r="AA36" s="105">
        <f t="shared" si="12"/>
        <v>2.2520461338167177E-2</v>
      </c>
      <c r="AB36" s="107">
        <v>8.7015946320635571</v>
      </c>
      <c r="AC36" s="107">
        <v>55.786892250263953</v>
      </c>
      <c r="AD36" s="106">
        <v>9.9892008356302195</v>
      </c>
    </row>
    <row r="37" spans="1:30" x14ac:dyDescent="0.2">
      <c r="A37" s="195"/>
      <c r="B37" s="89" t="s">
        <v>661</v>
      </c>
      <c r="C37" s="105">
        <f t="shared" si="13"/>
        <v>4.7763256124762087E-2</v>
      </c>
      <c r="D37" s="107">
        <v>27.664452038936396</v>
      </c>
      <c r="E37" s="107">
        <v>119.47526510990104</v>
      </c>
      <c r="F37" s="106">
        <v>13.119817714000829</v>
      </c>
      <c r="H37" s="89" t="s">
        <v>4</v>
      </c>
      <c r="I37" s="105">
        <f t="shared" si="11"/>
        <v>2.1872398483537947E-2</v>
      </c>
      <c r="J37" s="107">
        <v>59.494158340621468</v>
      </c>
      <c r="K37" s="107">
        <v>231.33453512196311</v>
      </c>
      <c r="L37" s="106">
        <v>30.197199707736093</v>
      </c>
      <c r="M37" s="198"/>
      <c r="N37" s="160" t="s">
        <v>127</v>
      </c>
      <c r="O37" s="157">
        <f t="shared" si="14"/>
        <v>7.1481701945127546E-3</v>
      </c>
      <c r="P37" s="158">
        <v>4.2962573963217512</v>
      </c>
      <c r="Q37" s="158">
        <v>19.264674066741758</v>
      </c>
      <c r="R37" s="159">
        <v>1.9703275851023512</v>
      </c>
      <c r="T37" s="160" t="s">
        <v>685</v>
      </c>
      <c r="U37" s="157">
        <f t="shared" si="15"/>
        <v>0.10515661029001162</v>
      </c>
      <c r="V37" s="158">
        <v>157.63796230130311</v>
      </c>
      <c r="W37" s="158">
        <v>976.41899866639073</v>
      </c>
      <c r="X37" s="159">
        <v>37.536371632394527</v>
      </c>
      <c r="Z37" s="160" t="s">
        <v>711</v>
      </c>
      <c r="AA37" s="157">
        <f t="shared" si="12"/>
        <v>7.1631510566671688E-3</v>
      </c>
      <c r="AB37" s="158">
        <v>2.767742447518982</v>
      </c>
      <c r="AC37" s="158">
        <v>15.14326697380212</v>
      </c>
      <c r="AD37" s="159">
        <v>4.1626095044010247</v>
      </c>
    </row>
    <row r="38" spans="1:30" x14ac:dyDescent="0.2">
      <c r="A38" s="195"/>
      <c r="B38" s="160" t="s">
        <v>152</v>
      </c>
      <c r="C38" s="157">
        <f t="shared" si="13"/>
        <v>1.4392008329438349E-2</v>
      </c>
      <c r="D38" s="158">
        <v>8.3358434176623799</v>
      </c>
      <c r="E38" s="158">
        <v>36.807401409414062</v>
      </c>
      <c r="F38" s="159">
        <v>5.3351853398234965</v>
      </c>
      <c r="H38" s="89" t="s">
        <v>5</v>
      </c>
      <c r="I38" s="105">
        <f t="shared" si="11"/>
        <v>2.8202346311414821E-2</v>
      </c>
      <c r="J38" s="107">
        <v>76.711973691005667</v>
      </c>
      <c r="K38" s="107">
        <v>354.57360317746549</v>
      </c>
      <c r="L38" s="106">
        <v>31.59434053050644</v>
      </c>
      <c r="M38" s="199"/>
      <c r="N38" s="160" t="s">
        <v>677</v>
      </c>
      <c r="O38" s="157">
        <f t="shared" si="14"/>
        <v>2.5769532704663436E-2</v>
      </c>
      <c r="P38" s="158">
        <v>15.488235795945837</v>
      </c>
      <c r="Q38" s="158">
        <v>55.400648127503402</v>
      </c>
      <c r="R38" s="159">
        <v>9.3403712166256678</v>
      </c>
      <c r="T38" s="89" t="s">
        <v>697</v>
      </c>
      <c r="U38" s="105">
        <f t="shared" si="15"/>
        <v>0.19202230747725152</v>
      </c>
      <c r="V38" s="107">
        <v>287.85641895099604</v>
      </c>
      <c r="W38" s="107">
        <v>2081.808562960076</v>
      </c>
      <c r="X38" s="106">
        <v>100.26164527134722</v>
      </c>
      <c r="Z38" s="89" t="s">
        <v>29</v>
      </c>
      <c r="AA38" s="105">
        <f t="shared" si="12"/>
        <v>0.16604180578225625</v>
      </c>
      <c r="AB38" s="107">
        <v>64.1562561351422</v>
      </c>
      <c r="AC38" s="107">
        <v>423.49921346864909</v>
      </c>
      <c r="AD38" s="106">
        <v>48.97717670871571</v>
      </c>
    </row>
    <row r="39" spans="1:30" x14ac:dyDescent="0.2">
      <c r="A39" s="195"/>
      <c r="B39" s="89" t="s">
        <v>662</v>
      </c>
      <c r="C39" s="105">
        <f t="shared" si="13"/>
        <v>0.10740614447045534</v>
      </c>
      <c r="D39" s="107">
        <v>62.209580616291909</v>
      </c>
      <c r="E39" s="107">
        <v>266.74420058940808</v>
      </c>
      <c r="F39" s="106">
        <v>33.226263064386529</v>
      </c>
      <c r="H39" s="89" t="s">
        <v>729</v>
      </c>
      <c r="I39" s="105">
        <f t="shared" ref="I39:I58" si="16">J39/$J$59</f>
        <v>1.6141766067244122E-2</v>
      </c>
      <c r="J39" s="107">
        <v>43.906514734755035</v>
      </c>
      <c r="K39" s="107">
        <v>119.94131524958129</v>
      </c>
      <c r="L39" s="106">
        <v>15.218403489824938</v>
      </c>
      <c r="N39" s="160" t="s">
        <v>130</v>
      </c>
      <c r="O39" s="157">
        <f t="shared" si="14"/>
        <v>1.6745192038199515E-2</v>
      </c>
      <c r="P39" s="158">
        <v>10.064345586254831</v>
      </c>
      <c r="Q39" s="158">
        <v>32.747349773530189</v>
      </c>
      <c r="R39" s="159">
        <v>9.610816047837389</v>
      </c>
      <c r="T39" s="160" t="s">
        <v>688</v>
      </c>
      <c r="U39" s="157">
        <f t="shared" si="15"/>
        <v>0.17067421467758845</v>
      </c>
      <c r="V39" s="158">
        <v>255.85396243706961</v>
      </c>
      <c r="W39" s="158">
        <v>1943.3927100789335</v>
      </c>
      <c r="X39" s="159">
        <v>97.503018197562326</v>
      </c>
      <c r="Z39" s="160" t="s">
        <v>713</v>
      </c>
      <c r="AA39" s="157">
        <f t="shared" si="12"/>
        <v>1.2436563038975168E-2</v>
      </c>
      <c r="AB39" s="158">
        <v>4.8053158661479554</v>
      </c>
      <c r="AC39" s="158">
        <v>15.335059774149723</v>
      </c>
      <c r="AD39" s="159">
        <v>3.7343666003771459</v>
      </c>
    </row>
    <row r="40" spans="1:30" x14ac:dyDescent="0.2">
      <c r="A40" s="195"/>
      <c r="B40" s="160" t="s">
        <v>147</v>
      </c>
      <c r="C40" s="157">
        <f t="shared" si="13"/>
        <v>6.8170303687249178E-3</v>
      </c>
      <c r="D40" s="158">
        <v>3.9484202917604745</v>
      </c>
      <c r="E40" s="158">
        <v>15.037862254842063</v>
      </c>
      <c r="F40" s="159">
        <v>1.0994014647567796</v>
      </c>
      <c r="H40" s="160" t="s">
        <v>666</v>
      </c>
      <c r="I40" s="157">
        <f t="shared" si="16"/>
        <v>1.6141766067244122E-2</v>
      </c>
      <c r="J40" s="158">
        <v>43.906514734755035</v>
      </c>
      <c r="K40" s="158">
        <v>119.94131524958129</v>
      </c>
      <c r="L40" s="159">
        <v>15.218403489824938</v>
      </c>
      <c r="N40" s="160" t="s">
        <v>131</v>
      </c>
      <c r="O40" s="157">
        <f t="shared" si="14"/>
        <v>0.45680754859936662</v>
      </c>
      <c r="P40" s="158">
        <v>274.55457214381732</v>
      </c>
      <c r="Q40" s="158">
        <v>1318.909163785808</v>
      </c>
      <c r="R40" s="159">
        <v>154.9657882387871</v>
      </c>
      <c r="T40" s="89" t="s">
        <v>698</v>
      </c>
      <c r="U40" s="105">
        <f t="shared" si="15"/>
        <v>9.8561155513862807E-3</v>
      </c>
      <c r="V40" s="107">
        <v>14.775086106729487</v>
      </c>
      <c r="W40" s="107">
        <v>144.85939012885149</v>
      </c>
      <c r="X40" s="106">
        <v>3.6571688046686934</v>
      </c>
      <c r="Z40" s="160" t="s">
        <v>714</v>
      </c>
      <c r="AA40" s="157">
        <f t="shared" si="12"/>
        <v>4.8626926019859233E-2</v>
      </c>
      <c r="AB40" s="158">
        <v>18.78877133440621</v>
      </c>
      <c r="AC40" s="158">
        <v>176.98145745250471</v>
      </c>
      <c r="AD40" s="159">
        <v>21.107030556040293</v>
      </c>
    </row>
    <row r="41" spans="1:30" x14ac:dyDescent="0.2">
      <c r="A41" s="195"/>
      <c r="B41" s="160" t="s">
        <v>654</v>
      </c>
      <c r="C41" s="157">
        <f t="shared" si="13"/>
        <v>3.8343993518298133E-2</v>
      </c>
      <c r="D41" s="158">
        <v>22.208820246622803</v>
      </c>
      <c r="E41" s="158">
        <v>86.833219365366162</v>
      </c>
      <c r="F41" s="159">
        <v>14.313032858679879</v>
      </c>
      <c r="H41" s="89" t="s">
        <v>6</v>
      </c>
      <c r="I41" s="105">
        <f t="shared" si="16"/>
        <v>5.2037414886226116E-3</v>
      </c>
      <c r="J41" s="107">
        <v>14.154470545184452</v>
      </c>
      <c r="K41" s="107">
        <v>41.505622100267189</v>
      </c>
      <c r="L41" s="106">
        <v>3.0869176247333017</v>
      </c>
      <c r="N41" s="160" t="s">
        <v>197</v>
      </c>
      <c r="O41" s="157">
        <f t="shared" si="14"/>
        <v>5.480201810304358E-3</v>
      </c>
      <c r="P41" s="158">
        <v>3.2937600700847356</v>
      </c>
      <c r="Q41" s="158">
        <v>15.83939033454547</v>
      </c>
      <c r="R41" s="159">
        <v>2.3308552102780791</v>
      </c>
      <c r="T41" s="89" t="s">
        <v>699</v>
      </c>
      <c r="U41" s="105">
        <f t="shared" si="15"/>
        <v>2.6361072982364921E-2</v>
      </c>
      <c r="V41" s="107">
        <v>39.517304880363334</v>
      </c>
      <c r="W41" s="107">
        <v>364.2137460262544</v>
      </c>
      <c r="X41" s="106">
        <v>10.491785146018163</v>
      </c>
      <c r="Z41" s="160" t="s">
        <v>716</v>
      </c>
      <c r="AA41" s="157">
        <f t="shared" si="12"/>
        <v>9.027807674819964E-2</v>
      </c>
      <c r="AB41" s="158">
        <v>34.882199624116964</v>
      </c>
      <c r="AC41" s="158">
        <v>216.54890663994817</v>
      </c>
      <c r="AD41" s="159">
        <v>21.498061842046084</v>
      </c>
    </row>
    <row r="42" spans="1:30" x14ac:dyDescent="0.2">
      <c r="B42" s="160" t="s">
        <v>150</v>
      </c>
      <c r="C42" s="157">
        <f t="shared" si="13"/>
        <v>3.371832772097326E-2</v>
      </c>
      <c r="D42" s="158">
        <v>19.529637125941459</v>
      </c>
      <c r="E42" s="158">
        <v>89.557771290977399</v>
      </c>
      <c r="F42" s="159">
        <v>10.022563060590821</v>
      </c>
      <c r="H42" s="89" t="s">
        <v>673</v>
      </c>
      <c r="I42" s="105">
        <f t="shared" si="16"/>
        <v>7.8781010989000533E-3</v>
      </c>
      <c r="J42" s="107">
        <v>21.428879624433833</v>
      </c>
      <c r="K42" s="107">
        <v>53.197117019116071</v>
      </c>
      <c r="L42" s="106">
        <v>11.482608406778548</v>
      </c>
      <c r="N42" s="160" t="s">
        <v>132</v>
      </c>
      <c r="O42" s="157">
        <f t="shared" si="14"/>
        <v>2.2680013089045551E-2</v>
      </c>
      <c r="P42" s="158">
        <v>13.631344991937183</v>
      </c>
      <c r="Q42" s="158">
        <v>55.585424063162847</v>
      </c>
      <c r="R42" s="159">
        <v>6.0451310409739341</v>
      </c>
      <c r="T42" s="89" t="s">
        <v>700</v>
      </c>
      <c r="U42" s="105">
        <f t="shared" si="15"/>
        <v>1.8356715129932168E-2</v>
      </c>
      <c r="V42" s="107">
        <v>27.518148023670836</v>
      </c>
      <c r="W42" s="107">
        <v>118.89899772180593</v>
      </c>
      <c r="X42" s="106">
        <v>5.1485618541661315</v>
      </c>
      <c r="Z42" s="89" t="s">
        <v>31</v>
      </c>
      <c r="AA42" s="105">
        <f t="shared" si="12"/>
        <v>2.6477268039293903E-2</v>
      </c>
      <c r="AB42" s="107">
        <v>10.230449988693634</v>
      </c>
      <c r="AC42" s="107">
        <v>37.802266020215022</v>
      </c>
      <c r="AD42" s="106">
        <v>3.2879871738290434</v>
      </c>
    </row>
    <row r="43" spans="1:30" x14ac:dyDescent="0.2">
      <c r="B43" s="160" t="s">
        <v>154</v>
      </c>
      <c r="C43" s="157">
        <f t="shared" si="13"/>
        <v>4.3678256779565924E-3</v>
      </c>
      <c r="D43" s="158">
        <v>2.529842263405087</v>
      </c>
      <c r="E43" s="158">
        <v>13.773181651062398</v>
      </c>
      <c r="F43" s="159">
        <v>0.62302866876830931</v>
      </c>
      <c r="H43" s="89" t="s">
        <v>674</v>
      </c>
      <c r="I43" s="105">
        <f>J43/$J$59</f>
        <v>4.0743746056976476E-2</v>
      </c>
      <c r="J43" s="107">
        <v>110.8252888282116</v>
      </c>
      <c r="K43" s="107">
        <v>392.35394309175007</v>
      </c>
      <c r="L43" s="106">
        <v>35.004093562752828</v>
      </c>
      <c r="N43" s="160" t="s">
        <v>730</v>
      </c>
      <c r="O43" s="157">
        <f t="shared" si="14"/>
        <v>1.0818622509784276E-2</v>
      </c>
      <c r="P43" s="158">
        <v>6.5023055846310749</v>
      </c>
      <c r="Q43" s="158">
        <v>21.778446347881083</v>
      </c>
      <c r="R43" s="159">
        <v>3.6293569359111499</v>
      </c>
      <c r="T43" s="89" t="s">
        <v>701</v>
      </c>
      <c r="U43" s="105">
        <f t="shared" si="15"/>
        <v>0.11840612204582213</v>
      </c>
      <c r="V43" s="107">
        <v>177.50001404405995</v>
      </c>
      <c r="W43" s="107">
        <v>1597.2570609011175</v>
      </c>
      <c r="X43" s="106">
        <v>49.887053209593098</v>
      </c>
      <c r="Z43" s="160" t="s">
        <v>710</v>
      </c>
      <c r="AA43" s="157">
        <f t="shared" si="12"/>
        <v>1.0959209296541846E-2</v>
      </c>
      <c r="AB43" s="158">
        <v>4.2344868230932349</v>
      </c>
      <c r="AC43" s="158">
        <v>21.982139091299231</v>
      </c>
      <c r="AD43" s="159">
        <v>1.5922195603369622</v>
      </c>
    </row>
    <row r="44" spans="1:30" x14ac:dyDescent="0.2">
      <c r="B44" s="88" t="s">
        <v>324</v>
      </c>
      <c r="C44" s="61"/>
      <c r="D44" s="97">
        <f>D27+D29+D35+D37+D39</f>
        <v>579.19945756366076</v>
      </c>
      <c r="E44" s="97">
        <f>E27+E29+E35+E37+E39</f>
        <v>2456.884261284913</v>
      </c>
      <c r="F44" s="96">
        <f>F27+F29+F35+F37+F39</f>
        <v>299.83926869034065</v>
      </c>
      <c r="H44" s="160" t="s">
        <v>667</v>
      </c>
      <c r="I44" s="157">
        <f t="shared" si="16"/>
        <v>3.8108895603618471E-2</v>
      </c>
      <c r="J44" s="158">
        <v>103.65834688565683</v>
      </c>
      <c r="K44" s="158">
        <v>366.96974200788583</v>
      </c>
      <c r="L44" s="159">
        <v>32.449437444844982</v>
      </c>
      <c r="N44" s="89" t="s">
        <v>734</v>
      </c>
      <c r="O44" s="105">
        <f t="shared" si="14"/>
        <v>5.1697937805657887E-2</v>
      </c>
      <c r="P44" s="107">
        <v>31.071958505218447</v>
      </c>
      <c r="Q44" s="107">
        <v>187.48784155308934</v>
      </c>
      <c r="R44" s="106">
        <v>20.643009445924733</v>
      </c>
      <c r="T44" s="160" t="s">
        <v>683</v>
      </c>
      <c r="U44" s="157">
        <f t="shared" si="15"/>
        <v>0.11156651813381442</v>
      </c>
      <c r="V44" s="158">
        <v>167.24691420883897</v>
      </c>
      <c r="W44" s="158">
        <v>1495.4709163403234</v>
      </c>
      <c r="X44" s="159">
        <v>46.367005681838407</v>
      </c>
      <c r="Z44" s="89" t="s">
        <v>32</v>
      </c>
      <c r="AA44" s="105">
        <f t="shared" si="12"/>
        <v>1.5685166123739575E-2</v>
      </c>
      <c r="AB44" s="107">
        <v>6.0605311452498567</v>
      </c>
      <c r="AC44" s="107">
        <v>44.61071866146645</v>
      </c>
      <c r="AD44" s="106">
        <v>2.0753983233204423</v>
      </c>
    </row>
    <row r="45" spans="1:30" x14ac:dyDescent="0.2">
      <c r="B45" s="88" t="s">
        <v>105</v>
      </c>
      <c r="C45" s="125"/>
      <c r="D45" s="97">
        <f>D20</f>
        <v>34.977066780712612</v>
      </c>
      <c r="E45" s="97">
        <f>E20</f>
        <v>139.43378349784356</v>
      </c>
      <c r="F45" s="96">
        <f>F20</f>
        <v>20.781406629202948</v>
      </c>
      <c r="H45" s="89" t="s">
        <v>7</v>
      </c>
      <c r="I45" s="105">
        <f t="shared" si="16"/>
        <v>1.759997728270801E-3</v>
      </c>
      <c r="J45" s="107">
        <v>4.7872931541406301</v>
      </c>
      <c r="K45" s="107">
        <v>9.9285737828440883</v>
      </c>
      <c r="L45" s="106">
        <v>0.89264048255111073</v>
      </c>
      <c r="N45" s="160" t="s">
        <v>129</v>
      </c>
      <c r="O45" s="157">
        <f t="shared" si="14"/>
        <v>4.5695945382593618E-2</v>
      </c>
      <c r="P45" s="158">
        <v>27.464587158625228</v>
      </c>
      <c r="Q45" s="158">
        <v>174.6040859810424</v>
      </c>
      <c r="R45" s="159">
        <v>19.159430534530649</v>
      </c>
      <c r="T45" s="89" t="s">
        <v>702</v>
      </c>
      <c r="U45" s="105">
        <f t="shared" si="15"/>
        <v>0.12542343757598387</v>
      </c>
      <c r="V45" s="107">
        <v>188.01951745853108</v>
      </c>
      <c r="W45" s="107">
        <v>1390.9798484405624</v>
      </c>
      <c r="X45" s="106">
        <v>43.034671409200989</v>
      </c>
      <c r="Z45" s="89" t="s">
        <v>25</v>
      </c>
      <c r="AA45" s="105">
        <f t="shared" si="12"/>
        <v>4.2514130719038187E-3</v>
      </c>
      <c r="AB45" s="107">
        <v>1.6426871816549502</v>
      </c>
      <c r="AC45" s="107">
        <v>9.8561230899297012</v>
      </c>
      <c r="AD45" s="106">
        <v>0.5174464622213093</v>
      </c>
    </row>
    <row r="46" spans="1:30" ht="13.5" thickBot="1" x14ac:dyDescent="0.25">
      <c r="B46" s="85" t="s">
        <v>330</v>
      </c>
      <c r="C46" s="126"/>
      <c r="D46" s="84">
        <f>D44+D45</f>
        <v>614.17652434437332</v>
      </c>
      <c r="E46" s="84">
        <f>E44+E45</f>
        <v>2596.3180447827567</v>
      </c>
      <c r="F46" s="83">
        <f>F44+F45</f>
        <v>320.62067531954358</v>
      </c>
      <c r="H46" s="89" t="s">
        <v>8</v>
      </c>
      <c r="I46" s="105">
        <f t="shared" si="16"/>
        <v>1.2690059702060452E-2</v>
      </c>
      <c r="J46" s="107">
        <v>34.517678609163788</v>
      </c>
      <c r="K46" s="107">
        <v>75.347454932881021</v>
      </c>
      <c r="L46" s="106">
        <v>7.8912113757136311</v>
      </c>
      <c r="N46" s="88" t="s">
        <v>324</v>
      </c>
      <c r="O46" s="127"/>
      <c r="P46" s="97">
        <f>P27+P29+P31+P36+P44</f>
        <v>601.02897376726492</v>
      </c>
      <c r="Q46" s="97">
        <f>Q27+Q29+Q31+Q36+Q44</f>
        <v>2717.3736821229968</v>
      </c>
      <c r="R46" s="96">
        <f>R27+R29+R31+R36+R44</f>
        <v>350.05927134692337</v>
      </c>
      <c r="T46" s="160" t="s">
        <v>684</v>
      </c>
      <c r="U46" s="157">
        <f t="shared" si="15"/>
        <v>9.3019338366294821E-2</v>
      </c>
      <c r="V46" s="158">
        <v>139.44324483489891</v>
      </c>
      <c r="W46" s="158">
        <v>982.80806169326172</v>
      </c>
      <c r="X46" s="159">
        <v>31.531441660691922</v>
      </c>
      <c r="Z46" s="89" t="s">
        <v>28</v>
      </c>
      <c r="AA46" s="105">
        <f t="shared" si="12"/>
        <v>8.6150196489259923E-2</v>
      </c>
      <c r="AB46" s="107">
        <v>33.287243811994415</v>
      </c>
      <c r="AC46" s="107">
        <v>425.23472737086252</v>
      </c>
      <c r="AD46" s="106">
        <v>21.449638589719413</v>
      </c>
    </row>
    <row r="47" spans="1:30" x14ac:dyDescent="0.2">
      <c r="B47" s="200"/>
      <c r="C47" s="157"/>
      <c r="D47" s="158"/>
      <c r="E47" s="158"/>
      <c r="F47" s="204"/>
      <c r="H47" s="89" t="s">
        <v>9</v>
      </c>
      <c r="I47" s="105">
        <f t="shared" si="16"/>
        <v>1.0839508037100223E-2</v>
      </c>
      <c r="J47" s="107">
        <v>29.484073636416607</v>
      </c>
      <c r="K47" s="107">
        <v>93.369867367990324</v>
      </c>
      <c r="L47" s="106">
        <v>7.0428891907015609</v>
      </c>
      <c r="N47" s="88" t="s">
        <v>105</v>
      </c>
      <c r="O47" s="127"/>
      <c r="P47" s="97">
        <f>P22</f>
        <v>46.785118032357303</v>
      </c>
      <c r="Q47" s="97">
        <f>Q22</f>
        <v>228.8514711729477</v>
      </c>
      <c r="R47" s="96">
        <f>R22</f>
        <v>24.853193296098606</v>
      </c>
      <c r="T47" s="89" t="s">
        <v>703</v>
      </c>
      <c r="U47" s="105">
        <f t="shared" si="15"/>
        <v>1.4953442999457642E-2</v>
      </c>
      <c r="V47" s="107">
        <v>22.416377604053409</v>
      </c>
      <c r="W47" s="107">
        <v>155.34497917697809</v>
      </c>
      <c r="X47" s="106">
        <v>4.2946623349546407</v>
      </c>
      <c r="Z47" s="160" t="s">
        <v>715</v>
      </c>
      <c r="AA47" s="157">
        <f t="shared" si="12"/>
        <v>6.1054343350176836E-2</v>
      </c>
      <c r="AB47" s="158">
        <v>23.590553425283488</v>
      </c>
      <c r="AC47" s="158">
        <v>379.73116426716587</v>
      </c>
      <c r="AD47" s="159">
        <v>18.650154388810414</v>
      </c>
    </row>
    <row r="48" spans="1:30" ht="13.5" thickBot="1" x14ac:dyDescent="0.25">
      <c r="B48" s="200"/>
      <c r="C48" s="157"/>
      <c r="D48" s="158"/>
      <c r="E48" s="158"/>
      <c r="F48" s="204"/>
      <c r="H48" s="89" t="s">
        <v>10</v>
      </c>
      <c r="I48" s="105">
        <f t="shared" si="16"/>
        <v>1.7872723557532701E-2</v>
      </c>
      <c r="J48" s="107">
        <v>48.614816802569948</v>
      </c>
      <c r="K48" s="107">
        <v>128.91007174283766</v>
      </c>
      <c r="L48" s="106">
        <v>13.300685478767932</v>
      </c>
      <c r="N48" s="85" t="s">
        <v>332</v>
      </c>
      <c r="O48" s="128"/>
      <c r="P48" s="84">
        <f>P46+P47</f>
        <v>647.81409179962225</v>
      </c>
      <c r="Q48" s="84">
        <f>Q46+Q47</f>
        <v>2946.2251532959444</v>
      </c>
      <c r="R48" s="83">
        <f>R46+R47</f>
        <v>374.91246464302196</v>
      </c>
      <c r="T48" s="89" t="s">
        <v>704</v>
      </c>
      <c r="U48" s="105">
        <f t="shared" si="15"/>
        <v>1.6638228826809893E-2</v>
      </c>
      <c r="V48" s="107">
        <v>24.942002992751874</v>
      </c>
      <c r="W48" s="107">
        <v>770.00997093004389</v>
      </c>
      <c r="X48" s="106">
        <v>22.114832853237758</v>
      </c>
      <c r="Z48" s="160" t="s">
        <v>719</v>
      </c>
      <c r="AA48" s="157">
        <f t="shared" si="12"/>
        <v>4.2023983570741181E-3</v>
      </c>
      <c r="AB48" s="158">
        <v>1.6237485740904853</v>
      </c>
      <c r="AC48" s="158">
        <v>6.2056560457995253</v>
      </c>
      <c r="AD48" s="159">
        <v>1.0659592460760388</v>
      </c>
    </row>
    <row r="49" spans="2:41" x14ac:dyDescent="0.2">
      <c r="B49" s="200"/>
      <c r="C49" s="157"/>
      <c r="D49" s="158"/>
      <c r="E49" s="158"/>
      <c r="F49" s="204"/>
      <c r="H49" s="89" t="s">
        <v>11</v>
      </c>
      <c r="I49" s="105">
        <f t="shared" si="16"/>
        <v>3.7314971504321072E-3</v>
      </c>
      <c r="J49" s="107">
        <v>10.149882852695534</v>
      </c>
      <c r="K49" s="107">
        <v>27.459327600132273</v>
      </c>
      <c r="L49" s="106">
        <v>2.1413689671871894</v>
      </c>
      <c r="N49" s="189"/>
      <c r="O49" s="189"/>
      <c r="P49" s="189"/>
      <c r="Q49" s="189"/>
      <c r="R49" s="189"/>
      <c r="T49" s="89" t="s">
        <v>705</v>
      </c>
      <c r="U49" s="105">
        <f t="shared" si="15"/>
        <v>9.5307241820283883E-2</v>
      </c>
      <c r="V49" s="107">
        <v>142.87299059633304</v>
      </c>
      <c r="W49" s="107">
        <v>584.67418832914052</v>
      </c>
      <c r="X49" s="106">
        <v>26.920092199077224</v>
      </c>
      <c r="Z49" s="88" t="s">
        <v>324</v>
      </c>
      <c r="AA49" s="98"/>
      <c r="AB49" s="97">
        <f>AB27+AB28+AB30+AB35+AB36+AB38+AB42+AB44+AB45+AB46</f>
        <v>386.38616240584236</v>
      </c>
      <c r="AC49" s="97">
        <f>AC27+AC28+AC30+AC35+AC36+AC38+AC42+AC44+AC45+AC46</f>
        <v>3073.4408583336399</v>
      </c>
      <c r="AD49" s="96">
        <f>AD27+AD28+AD30+AD35+AD36+AD38+AD42+AD44+AD45+AD46</f>
        <v>449.65752680393632</v>
      </c>
    </row>
    <row r="50" spans="2:41" x14ac:dyDescent="0.2">
      <c r="B50" s="200"/>
      <c r="C50" s="157"/>
      <c r="D50" s="158"/>
      <c r="E50" s="158"/>
      <c r="F50" s="204"/>
      <c r="H50" s="89" t="s">
        <v>12</v>
      </c>
      <c r="I50" s="105">
        <f t="shared" si="16"/>
        <v>5.4409934805501525E-3</v>
      </c>
      <c r="J50" s="107">
        <v>14.799809353591247</v>
      </c>
      <c r="K50" s="107">
        <v>27.661915049895399</v>
      </c>
      <c r="L50" s="106">
        <v>2.4169475031446233</v>
      </c>
      <c r="N50" s="189"/>
      <c r="O50" s="189"/>
      <c r="P50" s="189"/>
      <c r="Q50" s="189"/>
      <c r="R50" s="189"/>
      <c r="T50" s="160" t="s">
        <v>686</v>
      </c>
      <c r="U50" s="157">
        <f t="shared" si="15"/>
        <v>8.4529577322635926E-2</v>
      </c>
      <c r="V50" s="158">
        <v>126.71643072728885</v>
      </c>
      <c r="W50" s="158">
        <v>515.83127068987164</v>
      </c>
      <c r="X50" s="159">
        <v>24.446496345759968</v>
      </c>
      <c r="Z50" s="88" t="s">
        <v>105</v>
      </c>
      <c r="AA50" s="98"/>
      <c r="AB50" s="97">
        <f>AB20</f>
        <v>42.565969640837935</v>
      </c>
      <c r="AC50" s="97">
        <f>AC20</f>
        <v>324.26993745668398</v>
      </c>
      <c r="AD50" s="96">
        <f>AD20</f>
        <v>47.594758132550076</v>
      </c>
    </row>
    <row r="51" spans="2:41" ht="13.5" thickBot="1" x14ac:dyDescent="0.25">
      <c r="B51" s="200"/>
      <c r="C51" s="157"/>
      <c r="D51" s="158"/>
      <c r="E51" s="158"/>
      <c r="F51" s="204"/>
      <c r="H51" s="89" t="s">
        <v>13</v>
      </c>
      <c r="I51" s="105">
        <f t="shared" si="16"/>
        <v>6.9320022998987044E-3</v>
      </c>
      <c r="J51" s="107">
        <v>18.855437493886413</v>
      </c>
      <c r="K51" s="107">
        <v>75.053597425982034</v>
      </c>
      <c r="L51" s="106">
        <v>6.6665129698389265</v>
      </c>
      <c r="N51" s="189"/>
      <c r="O51" s="189"/>
      <c r="P51" s="189"/>
      <c r="Q51" s="189"/>
      <c r="R51" s="189"/>
      <c r="T51" s="89" t="s">
        <v>706</v>
      </c>
      <c r="U51" s="105">
        <f t="shared" si="15"/>
        <v>4.4919662731098528E-2</v>
      </c>
      <c r="V51" s="107">
        <v>67.338078706258543</v>
      </c>
      <c r="W51" s="107">
        <v>314.29845412874346</v>
      </c>
      <c r="X51" s="106">
        <v>8.4053773997379562</v>
      </c>
      <c r="Z51" s="85" t="s">
        <v>721</v>
      </c>
      <c r="AA51" s="129"/>
      <c r="AB51" s="84">
        <f>AB49+AB50</f>
        <v>428.95213204668028</v>
      </c>
      <c r="AC51" s="84">
        <f>AC49+AC50</f>
        <v>3397.710795790324</v>
      </c>
      <c r="AD51" s="83">
        <f>AD49+AD50</f>
        <v>497.25228493648638</v>
      </c>
    </row>
    <row r="52" spans="2:41" x14ac:dyDescent="0.2">
      <c r="B52" s="200"/>
      <c r="C52" s="157"/>
      <c r="D52" s="158"/>
      <c r="E52" s="158"/>
      <c r="F52" s="204"/>
      <c r="H52" s="89" t="s">
        <v>14</v>
      </c>
      <c r="I52" s="105">
        <f t="shared" si="16"/>
        <v>6.5199368608368242E-3</v>
      </c>
      <c r="J52" s="107">
        <v>17.73459624290534</v>
      </c>
      <c r="K52" s="107">
        <v>56.936023241592615</v>
      </c>
      <c r="L52" s="106">
        <v>5.9018983849815418</v>
      </c>
      <c r="N52" s="189"/>
      <c r="O52" s="189"/>
      <c r="P52" s="189"/>
      <c r="Q52" s="189"/>
      <c r="R52" s="189"/>
      <c r="T52" s="160" t="s">
        <v>687</v>
      </c>
      <c r="U52" s="157">
        <f t="shared" si="15"/>
        <v>3.7348355684173773E-2</v>
      </c>
      <c r="V52" s="158">
        <v>55.988098790178249</v>
      </c>
      <c r="W52" s="158">
        <v>286.64684369373805</v>
      </c>
      <c r="X52" s="159">
        <v>7.0904673896433934</v>
      </c>
      <c r="Z52" s="189"/>
      <c r="AA52" s="189"/>
      <c r="AB52" s="189"/>
      <c r="AC52" s="189"/>
      <c r="AD52" s="189"/>
    </row>
    <row r="53" spans="2:41" x14ac:dyDescent="0.2">
      <c r="B53" s="200"/>
      <c r="C53" s="157"/>
      <c r="D53" s="158"/>
      <c r="E53" s="158"/>
      <c r="F53" s="204"/>
      <c r="H53" s="89" t="s">
        <v>15</v>
      </c>
      <c r="I53" s="105">
        <f t="shared" si="16"/>
        <v>1.6002012963190038E-2</v>
      </c>
      <c r="J53" s="107">
        <v>43.526378404144339</v>
      </c>
      <c r="K53" s="107">
        <v>165.53775826405609</v>
      </c>
      <c r="L53" s="106">
        <v>21.725067513443459</v>
      </c>
      <c r="N53" s="189"/>
      <c r="O53" s="189"/>
      <c r="P53" s="189"/>
      <c r="Q53" s="189"/>
      <c r="R53" s="189"/>
      <c r="T53" s="88" t="s">
        <v>324</v>
      </c>
      <c r="U53" s="102"/>
      <c r="V53" s="97">
        <f>V27+V29+V31+V33+V35+V36+V38+V40+V41+V42+V43+V45+V47+V48+V49+V51</f>
        <v>1499.0780119913818</v>
      </c>
      <c r="W53" s="97">
        <f>W27+W29+W31+W33+W35+W36+W38+W40+W41+W42+W43+W45+W47+W48+W49+W51</f>
        <v>10250.163955886252</v>
      </c>
      <c r="X53" s="96">
        <f>X27+X29+X31+X33+X35+X36+X38+X40+X41+X42+X43+X45+X47+X48+X49+X51</f>
        <v>377.44820164643426</v>
      </c>
      <c r="Z53" s="189"/>
      <c r="AA53" s="189"/>
      <c r="AB53" s="189"/>
      <c r="AC53" s="189"/>
      <c r="AD53" s="189"/>
    </row>
    <row r="54" spans="2:41" x14ac:dyDescent="0.2">
      <c r="B54" s="200"/>
      <c r="C54" s="157"/>
      <c r="D54" s="158"/>
      <c r="E54" s="158"/>
      <c r="F54" s="204"/>
      <c r="H54" s="89" t="s">
        <v>675</v>
      </c>
      <c r="I54" s="105">
        <f t="shared" si="16"/>
        <v>2.503532800736389E-2</v>
      </c>
      <c r="J54" s="107">
        <v>68.097505159323404</v>
      </c>
      <c r="K54" s="107">
        <v>322.88270708475324</v>
      </c>
      <c r="L54" s="106">
        <v>15.742741077302794</v>
      </c>
      <c r="N54" s="189"/>
      <c r="O54" s="189"/>
      <c r="P54" s="189"/>
      <c r="Q54" s="189"/>
      <c r="R54" s="189"/>
      <c r="T54" s="88" t="s">
        <v>105</v>
      </c>
      <c r="U54" s="102"/>
      <c r="V54" s="97">
        <f>V18</f>
        <v>56.160319630443702</v>
      </c>
      <c r="W54" s="97">
        <f>W18</f>
        <v>294.31765411596899</v>
      </c>
      <c r="X54" s="96">
        <f>X18</f>
        <v>13.472588431146855</v>
      </c>
      <c r="Z54" s="189"/>
      <c r="AA54" s="189"/>
      <c r="AB54" s="189"/>
      <c r="AC54" s="189"/>
      <c r="AD54" s="189"/>
    </row>
    <row r="55" spans="2:41" ht="13.5" thickBot="1" x14ac:dyDescent="0.25">
      <c r="B55" s="200"/>
      <c r="C55" s="157"/>
      <c r="D55" s="158"/>
      <c r="E55" s="158"/>
      <c r="F55" s="204"/>
      <c r="H55" s="160" t="s">
        <v>668</v>
      </c>
      <c r="I55" s="157">
        <f t="shared" si="16"/>
        <v>2.3503661133069165E-2</v>
      </c>
      <c r="J55" s="158">
        <v>63.931284814857769</v>
      </c>
      <c r="K55" s="158">
        <v>311.98821345361398</v>
      </c>
      <c r="L55" s="159">
        <v>13.934214802049445</v>
      </c>
      <c r="N55" s="189"/>
      <c r="O55" s="189"/>
      <c r="P55" s="189"/>
      <c r="Q55" s="189"/>
      <c r="R55" s="189"/>
      <c r="T55" s="85" t="s">
        <v>690</v>
      </c>
      <c r="U55" s="101"/>
      <c r="V55" s="84">
        <f>V53+V54</f>
        <v>1555.2383316218254</v>
      </c>
      <c r="W55" s="84">
        <f>W53+W54</f>
        <v>10544.48161000222</v>
      </c>
      <c r="X55" s="83">
        <f>X53+X54</f>
        <v>390.9207900775811</v>
      </c>
      <c r="Z55" s="189"/>
      <c r="AA55" s="189"/>
      <c r="AB55" s="189"/>
      <c r="AC55" s="189"/>
      <c r="AD55" s="189"/>
    </row>
    <row r="56" spans="2:41" x14ac:dyDescent="0.2">
      <c r="B56" s="200"/>
      <c r="C56" s="157"/>
      <c r="D56" s="158"/>
      <c r="E56" s="158"/>
      <c r="F56" s="204"/>
      <c r="H56" s="89" t="s">
        <v>16</v>
      </c>
      <c r="I56" s="105">
        <f t="shared" si="16"/>
        <v>1.3970605871193859E-2</v>
      </c>
      <c r="J56" s="107">
        <v>38.000836462484678</v>
      </c>
      <c r="K56" s="107">
        <v>96.255709565697231</v>
      </c>
      <c r="L56" s="106">
        <v>9.5414761488712543</v>
      </c>
      <c r="N56" s="189"/>
      <c r="O56" s="189"/>
      <c r="P56" s="189"/>
      <c r="Q56" s="189"/>
      <c r="R56" s="189"/>
      <c r="T56" s="189"/>
      <c r="U56" s="189"/>
      <c r="V56" s="189"/>
      <c r="W56" s="189"/>
      <c r="X56" s="189"/>
      <c r="Z56" s="189"/>
      <c r="AA56" s="189"/>
      <c r="AB56" s="189"/>
      <c r="AC56" s="189"/>
      <c r="AD56" s="189"/>
      <c r="AN56" s="189"/>
      <c r="AO56" s="189"/>
    </row>
    <row r="57" spans="2:41" x14ac:dyDescent="0.2">
      <c r="B57" s="200"/>
      <c r="C57" s="157"/>
      <c r="D57" s="158"/>
      <c r="E57" s="158"/>
      <c r="F57" s="204"/>
      <c r="H57" s="89" t="s">
        <v>17</v>
      </c>
      <c r="I57" s="105">
        <f t="shared" si="16"/>
        <v>1.9170031133602342E-2</v>
      </c>
      <c r="J57" s="107">
        <v>52.143566628761413</v>
      </c>
      <c r="K57" s="107">
        <v>330.08616314859182</v>
      </c>
      <c r="L57" s="106">
        <v>32.826087199005457</v>
      </c>
      <c r="N57" s="189"/>
      <c r="O57" s="189"/>
      <c r="P57" s="189"/>
      <c r="Q57" s="189"/>
      <c r="R57" s="189"/>
      <c r="T57" s="189"/>
      <c r="U57" s="189"/>
      <c r="V57" s="189"/>
      <c r="W57" s="189"/>
      <c r="X57" s="189"/>
      <c r="Z57" s="189"/>
      <c r="AA57" s="189"/>
      <c r="AB57" s="189"/>
      <c r="AC57" s="189"/>
      <c r="AD57" s="189"/>
      <c r="AN57" s="189"/>
      <c r="AO57" s="189"/>
    </row>
    <row r="58" spans="2:41" x14ac:dyDescent="0.2">
      <c r="B58" s="200"/>
      <c r="C58" s="157"/>
      <c r="D58" s="158"/>
      <c r="E58" s="158"/>
      <c r="F58" s="204"/>
      <c r="H58" s="89" t="s">
        <v>18</v>
      </c>
      <c r="I58" s="105">
        <f t="shared" si="16"/>
        <v>1.4903537403751013E-2</v>
      </c>
      <c r="J58" s="107">
        <v>40.538462885151063</v>
      </c>
      <c r="K58" s="107">
        <v>104.16049994362922</v>
      </c>
      <c r="L58" s="106">
        <v>13.196970641838545</v>
      </c>
      <c r="N58" s="189"/>
      <c r="O58" s="189"/>
      <c r="P58" s="189"/>
      <c r="Q58" s="189"/>
      <c r="R58" s="189"/>
      <c r="T58" s="189"/>
      <c r="U58" s="189"/>
      <c r="V58" s="189"/>
      <c r="W58" s="189"/>
      <c r="X58" s="189"/>
      <c r="Z58" s="189"/>
      <c r="AA58" s="189"/>
      <c r="AB58" s="189"/>
      <c r="AC58" s="189"/>
      <c r="AD58" s="189"/>
      <c r="AN58" s="189"/>
      <c r="AO58" s="189"/>
    </row>
    <row r="59" spans="2:41" x14ac:dyDescent="0.2">
      <c r="B59" s="200"/>
      <c r="C59" s="157"/>
      <c r="D59" s="158"/>
      <c r="E59" s="158"/>
      <c r="F59" s="204"/>
      <c r="H59" s="88" t="s">
        <v>324</v>
      </c>
      <c r="I59" s="125"/>
      <c r="J59" s="97">
        <f>J27+J28+J29+J30+J32+J33+J35+J37+J38+J39+J41+J42+J43+J45+J46+J47+J48+J49+J50+J51+J52+J53+J54+J56+J57+J58</f>
        <v>2720.0564394160606</v>
      </c>
      <c r="K59" s="97">
        <f t="shared" ref="K59:L59" si="17">K27+K28+K29+K30+K32+K33+K35+K37+K38+K39+K41+K42+K43+K45+K46+K47+K48+K49+K50+K51+K52+K53+K54+K56+K57+K58</f>
        <v>8055.4381796412254</v>
      </c>
      <c r="L59" s="96">
        <f t="shared" si="17"/>
        <v>826.84631580464986</v>
      </c>
      <c r="N59" s="189"/>
      <c r="O59" s="189"/>
      <c r="P59" s="189"/>
      <c r="Q59" s="189"/>
      <c r="R59" s="189"/>
      <c r="T59" s="189"/>
      <c r="U59" s="189"/>
      <c r="V59" s="189"/>
      <c r="W59" s="189"/>
      <c r="X59" s="189"/>
      <c r="Z59" s="189"/>
      <c r="AA59" s="189"/>
      <c r="AB59" s="189"/>
      <c r="AC59" s="189"/>
      <c r="AD59" s="189"/>
      <c r="AN59" s="189"/>
      <c r="AO59" s="189"/>
    </row>
    <row r="60" spans="2:41" x14ac:dyDescent="0.2">
      <c r="B60" s="200"/>
      <c r="C60" s="157"/>
      <c r="D60" s="158"/>
      <c r="E60" s="158"/>
      <c r="F60" s="204"/>
      <c r="H60" s="88" t="s">
        <v>105</v>
      </c>
      <c r="I60" s="125"/>
      <c r="J60" s="97">
        <f>J14</f>
        <v>262.65428906087675</v>
      </c>
      <c r="K60" s="97">
        <f>K14</f>
        <v>895.35467530504059</v>
      </c>
      <c r="L60" s="96">
        <f>L14</f>
        <v>138.61662978461609</v>
      </c>
      <c r="N60" s="189"/>
      <c r="O60" s="189"/>
      <c r="P60" s="189"/>
      <c r="Q60" s="189"/>
      <c r="R60" s="189"/>
      <c r="T60" s="189"/>
      <c r="U60" s="189"/>
      <c r="V60" s="189"/>
      <c r="W60" s="189"/>
      <c r="X60" s="189"/>
      <c r="Z60" s="189"/>
      <c r="AA60" s="189"/>
      <c r="AB60" s="189"/>
      <c r="AC60" s="189"/>
      <c r="AD60" s="189"/>
      <c r="AN60" s="189"/>
      <c r="AO60" s="189"/>
    </row>
    <row r="61" spans="2:41" ht="13.5" thickBot="1" x14ac:dyDescent="0.25">
      <c r="B61" s="200"/>
      <c r="C61" s="157"/>
      <c r="D61" s="158"/>
      <c r="E61" s="158"/>
      <c r="F61" s="204"/>
      <c r="H61" s="85" t="s">
        <v>669</v>
      </c>
      <c r="I61" s="126"/>
      <c r="J61" s="84">
        <f>J60+J59</f>
        <v>2982.7107284769372</v>
      </c>
      <c r="K61" s="84">
        <f t="shared" ref="K61:L61" si="18">K60+K59</f>
        <v>8950.7928549462667</v>
      </c>
      <c r="L61" s="83">
        <f t="shared" si="18"/>
        <v>965.46294558926593</v>
      </c>
      <c r="N61" s="189"/>
      <c r="O61" s="189"/>
      <c r="P61" s="189"/>
      <c r="Q61" s="189"/>
      <c r="R61" s="189"/>
      <c r="T61" s="189"/>
      <c r="U61" s="189"/>
      <c r="V61" s="189"/>
      <c r="W61" s="189"/>
      <c r="X61" s="189"/>
      <c r="Z61" s="189"/>
      <c r="AA61" s="189"/>
      <c r="AB61" s="189"/>
      <c r="AC61" s="189"/>
      <c r="AD61" s="189"/>
      <c r="AN61" s="189"/>
      <c r="AO61" s="189"/>
    </row>
    <row r="62" spans="2:41" x14ac:dyDescent="0.2">
      <c r="B62" s="200"/>
      <c r="C62" s="157"/>
      <c r="D62" s="158"/>
      <c r="E62" s="158"/>
      <c r="F62" s="204"/>
      <c r="H62" s="189"/>
      <c r="I62" s="189"/>
      <c r="J62" s="189"/>
      <c r="K62" s="189"/>
      <c r="L62" s="189"/>
      <c r="N62" s="189"/>
      <c r="O62" s="189"/>
      <c r="P62" s="189"/>
      <c r="Q62" s="189"/>
      <c r="R62" s="189"/>
      <c r="T62" s="189"/>
      <c r="U62" s="189"/>
      <c r="V62" s="189"/>
      <c r="W62" s="189"/>
      <c r="X62" s="189"/>
      <c r="Z62" s="189"/>
      <c r="AA62" s="189"/>
      <c r="AB62" s="189"/>
      <c r="AC62" s="189"/>
      <c r="AD62" s="189"/>
      <c r="AN62" s="189"/>
      <c r="AO62" s="189"/>
    </row>
    <row r="63" spans="2:41" x14ac:dyDescent="0.2">
      <c r="B63" s="200"/>
      <c r="C63" s="157"/>
      <c r="D63" s="158"/>
      <c r="E63" s="158"/>
      <c r="F63" s="204"/>
      <c r="H63" s="189"/>
      <c r="I63" s="189"/>
      <c r="J63" s="189"/>
      <c r="K63" s="189"/>
      <c r="L63" s="189"/>
      <c r="N63" s="189"/>
      <c r="O63" s="189"/>
      <c r="P63" s="189"/>
      <c r="Q63" s="189"/>
      <c r="R63" s="189"/>
      <c r="T63" s="189"/>
      <c r="U63" s="189"/>
      <c r="V63" s="189"/>
      <c r="W63" s="189"/>
      <c r="X63" s="189"/>
      <c r="Z63" s="189"/>
      <c r="AA63" s="189"/>
      <c r="AB63" s="189"/>
      <c r="AC63" s="189"/>
      <c r="AD63" s="189"/>
      <c r="AN63" s="189"/>
      <c r="AO63" s="189"/>
    </row>
    <row r="64" spans="2:41" x14ac:dyDescent="0.2">
      <c r="B64" s="200"/>
      <c r="C64" s="157"/>
      <c r="D64" s="158"/>
      <c r="E64" s="158"/>
      <c r="F64" s="204"/>
      <c r="H64" s="189"/>
      <c r="I64" s="189"/>
      <c r="J64" s="189"/>
      <c r="K64" s="189"/>
      <c r="L64" s="189"/>
      <c r="N64" s="189"/>
      <c r="O64" s="189"/>
      <c r="P64" s="189"/>
      <c r="Q64" s="189"/>
      <c r="R64" s="189"/>
      <c r="T64" s="189"/>
      <c r="U64" s="189"/>
      <c r="V64" s="189"/>
      <c r="W64" s="189"/>
      <c r="X64" s="189"/>
      <c r="Z64" s="189"/>
      <c r="AA64" s="189"/>
      <c r="AB64" s="189"/>
      <c r="AC64" s="189"/>
      <c r="AD64" s="189"/>
      <c r="AN64" s="189"/>
      <c r="AO64" s="189"/>
    </row>
    <row r="65" spans="2:41" x14ac:dyDescent="0.2">
      <c r="B65" s="200"/>
      <c r="C65" s="157"/>
      <c r="D65" s="158"/>
      <c r="E65" s="158"/>
      <c r="F65" s="204"/>
      <c r="H65" s="189"/>
      <c r="I65" s="189"/>
      <c r="J65" s="189"/>
      <c r="K65" s="189"/>
      <c r="L65" s="189"/>
      <c r="N65" s="189"/>
      <c r="O65" s="189"/>
      <c r="P65" s="189"/>
      <c r="Q65" s="189"/>
      <c r="R65" s="189"/>
      <c r="T65" s="189"/>
      <c r="U65" s="189"/>
      <c r="V65" s="189"/>
      <c r="W65" s="189"/>
      <c r="X65" s="189"/>
      <c r="Z65" s="189"/>
      <c r="AA65" s="189"/>
      <c r="AB65" s="189"/>
      <c r="AC65" s="189"/>
      <c r="AD65" s="189"/>
      <c r="AN65" s="189"/>
      <c r="AO65" s="189"/>
    </row>
    <row r="66" spans="2:41" x14ac:dyDescent="0.2">
      <c r="B66" s="200"/>
      <c r="C66" s="157"/>
      <c r="D66" s="158"/>
      <c r="E66" s="158"/>
      <c r="F66" s="204"/>
      <c r="H66" s="189"/>
      <c r="I66" s="189"/>
      <c r="J66" s="189"/>
      <c r="K66" s="189"/>
      <c r="L66" s="189"/>
      <c r="N66" s="189"/>
      <c r="O66" s="189"/>
      <c r="P66" s="189"/>
      <c r="Q66" s="189"/>
      <c r="R66" s="189"/>
      <c r="T66" s="189"/>
      <c r="U66" s="189"/>
      <c r="V66" s="189"/>
      <c r="W66" s="189"/>
      <c r="X66" s="189"/>
      <c r="Z66" s="189"/>
      <c r="AA66" s="189"/>
      <c r="AB66" s="189"/>
      <c r="AC66" s="189"/>
      <c r="AD66" s="189"/>
      <c r="AN66" s="189"/>
      <c r="AO66" s="189"/>
    </row>
    <row r="67" spans="2:41" x14ac:dyDescent="0.2">
      <c r="B67" s="200"/>
      <c r="C67" s="157"/>
      <c r="D67" s="158"/>
      <c r="E67" s="158"/>
      <c r="F67" s="204"/>
      <c r="H67" s="189"/>
      <c r="I67" s="189"/>
      <c r="J67" s="189"/>
      <c r="K67" s="189"/>
      <c r="L67" s="189"/>
      <c r="N67" s="189"/>
      <c r="O67" s="189"/>
      <c r="P67" s="189"/>
      <c r="Q67" s="189"/>
      <c r="R67" s="189"/>
      <c r="T67" s="189"/>
      <c r="U67" s="189"/>
      <c r="V67" s="189"/>
      <c r="W67" s="189"/>
      <c r="X67" s="189"/>
      <c r="Z67" s="189"/>
      <c r="AA67" s="189"/>
      <c r="AB67" s="189"/>
      <c r="AC67" s="189"/>
      <c r="AD67" s="189"/>
      <c r="AN67" s="189"/>
      <c r="AO67" s="189"/>
    </row>
    <row r="68" spans="2:41" x14ac:dyDescent="0.2">
      <c r="B68" s="200"/>
      <c r="C68" s="157"/>
      <c r="D68" s="158"/>
      <c r="E68" s="158"/>
      <c r="F68" s="204"/>
      <c r="H68" s="189"/>
      <c r="I68" s="189"/>
      <c r="J68" s="189"/>
      <c r="K68" s="189"/>
      <c r="L68" s="189"/>
      <c r="N68" s="189"/>
      <c r="O68" s="189"/>
      <c r="P68" s="189"/>
      <c r="Q68" s="189"/>
      <c r="R68" s="189"/>
      <c r="T68" s="189"/>
      <c r="U68" s="189"/>
      <c r="V68" s="189"/>
      <c r="W68" s="189"/>
      <c r="X68" s="189"/>
      <c r="Z68" s="189"/>
      <c r="AA68" s="189"/>
      <c r="AB68" s="189"/>
      <c r="AC68" s="189"/>
      <c r="AD68" s="189"/>
      <c r="AN68" s="189"/>
      <c r="AO68" s="189"/>
    </row>
    <row r="69" spans="2:41" x14ac:dyDescent="0.2">
      <c r="B69" s="200"/>
      <c r="C69" s="157"/>
      <c r="D69" s="158"/>
      <c r="E69" s="158"/>
      <c r="F69" s="204"/>
      <c r="H69" s="189"/>
      <c r="I69" s="189"/>
      <c r="J69" s="189"/>
      <c r="K69" s="189"/>
      <c r="L69" s="189"/>
      <c r="N69" s="189"/>
      <c r="O69" s="189"/>
      <c r="P69" s="189"/>
      <c r="Q69" s="189"/>
      <c r="R69" s="189"/>
      <c r="T69" s="189"/>
      <c r="U69" s="189"/>
      <c r="V69" s="189"/>
      <c r="W69" s="189"/>
      <c r="X69" s="189"/>
      <c r="Z69" s="189"/>
      <c r="AA69" s="189"/>
      <c r="AB69" s="189"/>
      <c r="AC69" s="189"/>
      <c r="AD69" s="189"/>
      <c r="AN69" s="189"/>
      <c r="AO69" s="189"/>
    </row>
    <row r="70" spans="2:41" x14ac:dyDescent="0.2">
      <c r="B70" s="200"/>
      <c r="C70" s="157"/>
      <c r="D70" s="158"/>
      <c r="E70" s="158"/>
      <c r="F70" s="204"/>
      <c r="H70" s="189"/>
      <c r="I70" s="189"/>
      <c r="J70" s="189"/>
      <c r="K70" s="189"/>
      <c r="L70" s="189"/>
      <c r="N70" s="189"/>
      <c r="O70" s="189"/>
      <c r="P70" s="189"/>
      <c r="Q70" s="189"/>
      <c r="R70" s="189"/>
      <c r="T70" s="189"/>
      <c r="U70" s="189"/>
      <c r="V70" s="189"/>
      <c r="W70" s="189"/>
      <c r="X70" s="189"/>
      <c r="Z70" s="189"/>
      <c r="AA70" s="189"/>
      <c r="AB70" s="189"/>
      <c r="AC70" s="189"/>
      <c r="AD70" s="189"/>
      <c r="AN70" s="189"/>
      <c r="AO70" s="189"/>
    </row>
    <row r="71" spans="2:41" x14ac:dyDescent="0.2">
      <c r="B71" s="200"/>
      <c r="C71" s="157"/>
      <c r="D71" s="158"/>
      <c r="E71" s="158"/>
      <c r="F71" s="204"/>
      <c r="H71" s="189"/>
      <c r="I71" s="189"/>
      <c r="J71" s="189"/>
      <c r="K71" s="189"/>
      <c r="L71" s="189"/>
      <c r="N71" s="189"/>
      <c r="O71" s="189"/>
      <c r="P71" s="189"/>
      <c r="Q71" s="189"/>
      <c r="R71" s="189"/>
      <c r="T71" s="189"/>
      <c r="U71" s="189"/>
      <c r="V71" s="189"/>
      <c r="W71" s="189"/>
      <c r="X71" s="189"/>
      <c r="Z71" s="189"/>
      <c r="AA71" s="189"/>
      <c r="AB71" s="189"/>
      <c r="AC71" s="189"/>
      <c r="AD71" s="189"/>
      <c r="AN71" s="189"/>
      <c r="AO71" s="189"/>
    </row>
    <row r="72" spans="2:41" x14ac:dyDescent="0.2">
      <c r="B72" s="118"/>
      <c r="C72" s="108"/>
      <c r="D72" s="116"/>
      <c r="E72" s="116"/>
      <c r="F72" s="124"/>
      <c r="H72" s="189"/>
      <c r="I72" s="189"/>
      <c r="J72" s="189"/>
      <c r="K72" s="189"/>
      <c r="L72" s="189"/>
      <c r="N72" s="189"/>
      <c r="O72" s="189"/>
      <c r="P72" s="189"/>
      <c r="Q72" s="189"/>
      <c r="R72" s="189"/>
      <c r="T72" s="189"/>
      <c r="U72" s="189"/>
      <c r="V72" s="189"/>
      <c r="W72" s="189"/>
      <c r="X72" s="189"/>
      <c r="Z72" s="189"/>
      <c r="AA72" s="189"/>
      <c r="AB72" s="189"/>
      <c r="AC72" s="189"/>
      <c r="AD72" s="189"/>
      <c r="AN72" s="189"/>
      <c r="AO72" s="189"/>
    </row>
    <row r="73" spans="2:41" x14ac:dyDescent="0.2">
      <c r="B73" s="118"/>
      <c r="C73" s="108"/>
      <c r="D73" s="116"/>
      <c r="E73" s="116"/>
      <c r="F73" s="124"/>
      <c r="H73" s="189"/>
      <c r="I73" s="189"/>
      <c r="J73" s="189"/>
      <c r="K73" s="189"/>
      <c r="L73" s="189"/>
      <c r="N73" s="189"/>
      <c r="O73" s="189"/>
      <c r="P73" s="189"/>
      <c r="Q73" s="189"/>
      <c r="R73" s="189"/>
      <c r="T73" s="189"/>
      <c r="U73" s="189"/>
      <c r="V73" s="189"/>
      <c r="W73" s="189"/>
      <c r="X73" s="189"/>
      <c r="Z73" s="189"/>
      <c r="AA73" s="189"/>
      <c r="AB73" s="189"/>
      <c r="AC73" s="189"/>
      <c r="AD73" s="189"/>
      <c r="AN73" s="189"/>
      <c r="AO73" s="189"/>
    </row>
    <row r="74" spans="2:41" x14ac:dyDescent="0.2">
      <c r="B74" s="118"/>
      <c r="C74" s="108"/>
      <c r="D74" s="116"/>
      <c r="E74" s="116"/>
      <c r="F74" s="124"/>
      <c r="H74" s="189"/>
      <c r="I74" s="189"/>
      <c r="J74" s="189"/>
      <c r="K74" s="189"/>
      <c r="L74" s="189"/>
      <c r="N74" s="189"/>
      <c r="O74" s="189"/>
      <c r="P74" s="189"/>
      <c r="Q74" s="189"/>
      <c r="R74" s="189"/>
      <c r="T74" s="189"/>
      <c r="U74" s="189"/>
      <c r="V74" s="189"/>
      <c r="W74" s="189"/>
      <c r="X74" s="189"/>
      <c r="Z74" s="189"/>
      <c r="AA74" s="189"/>
      <c r="AB74" s="189"/>
      <c r="AC74" s="189"/>
      <c r="AD74" s="189"/>
      <c r="AN74" s="189"/>
      <c r="AO74" s="189"/>
    </row>
    <row r="75" spans="2:41" x14ac:dyDescent="0.2">
      <c r="B75" s="118"/>
      <c r="C75" s="108"/>
      <c r="D75" s="116"/>
      <c r="E75" s="116"/>
      <c r="F75" s="124"/>
      <c r="H75" s="189"/>
      <c r="I75" s="189"/>
      <c r="J75" s="189"/>
      <c r="K75" s="189"/>
      <c r="L75" s="189"/>
      <c r="N75" s="189"/>
      <c r="R75" s="189"/>
      <c r="T75" s="189"/>
      <c r="U75" s="189"/>
      <c r="V75" s="189"/>
      <c r="W75" s="189"/>
      <c r="X75" s="189"/>
      <c r="Z75" s="189"/>
      <c r="AA75" s="189"/>
      <c r="AB75" s="189"/>
      <c r="AC75" s="189"/>
      <c r="AD75" s="189"/>
      <c r="AN75" s="189"/>
      <c r="AO75" s="189"/>
    </row>
    <row r="76" spans="2:41" x14ac:dyDescent="0.2">
      <c r="B76" s="118"/>
      <c r="C76" s="108"/>
      <c r="D76" s="116"/>
      <c r="E76" s="116"/>
      <c r="F76" s="124"/>
      <c r="H76" s="189"/>
      <c r="I76" s="189"/>
      <c r="J76" s="189"/>
      <c r="K76" s="189"/>
      <c r="L76" s="189"/>
      <c r="N76" s="189"/>
      <c r="R76" s="189"/>
      <c r="T76" s="189"/>
      <c r="U76" s="189"/>
      <c r="V76" s="189"/>
      <c r="W76" s="189"/>
      <c r="X76" s="189"/>
      <c r="Z76" s="189"/>
      <c r="AA76" s="189"/>
      <c r="AB76" s="189"/>
      <c r="AC76" s="189"/>
      <c r="AD76" s="189"/>
      <c r="AN76" s="189"/>
      <c r="AO76" s="189"/>
    </row>
    <row r="77" spans="2:41" x14ac:dyDescent="0.2">
      <c r="B77" s="118"/>
      <c r="C77" s="108"/>
      <c r="D77" s="116"/>
      <c r="E77" s="116"/>
      <c r="F77" s="124"/>
      <c r="H77" s="189"/>
      <c r="I77" s="189"/>
      <c r="J77" s="189"/>
      <c r="K77" s="189"/>
      <c r="L77" s="189"/>
      <c r="N77" s="189"/>
      <c r="R77" s="189"/>
      <c r="T77" s="189"/>
      <c r="U77" s="189"/>
      <c r="V77" s="189"/>
      <c r="W77" s="189"/>
      <c r="X77" s="189"/>
      <c r="Z77" s="189"/>
      <c r="AA77" s="189"/>
      <c r="AB77" s="189"/>
      <c r="AC77" s="189"/>
      <c r="AD77" s="189"/>
      <c r="AN77" s="189"/>
      <c r="AO77" s="189"/>
    </row>
    <row r="78" spans="2:41" x14ac:dyDescent="0.2">
      <c r="B78" s="118"/>
      <c r="C78" s="108"/>
      <c r="D78" s="116"/>
      <c r="E78" s="116"/>
      <c r="F78" s="124"/>
      <c r="H78" s="189"/>
      <c r="I78" s="189"/>
      <c r="J78" s="189"/>
      <c r="K78" s="189"/>
      <c r="L78" s="189"/>
      <c r="N78" s="189"/>
      <c r="R78" s="189"/>
      <c r="T78" s="189"/>
      <c r="U78" s="189"/>
      <c r="V78" s="189"/>
      <c r="W78" s="189"/>
      <c r="X78" s="189"/>
      <c r="Z78" s="189"/>
      <c r="AA78" s="189"/>
      <c r="AB78" s="189"/>
      <c r="AC78" s="189"/>
      <c r="AD78" s="189"/>
      <c r="AN78" s="189"/>
      <c r="AO78" s="189"/>
    </row>
    <row r="79" spans="2:41" x14ac:dyDescent="0.2">
      <c r="B79" s="118"/>
      <c r="C79" s="108"/>
      <c r="D79" s="116"/>
      <c r="E79" s="116"/>
      <c r="F79" s="124"/>
      <c r="H79" s="189"/>
      <c r="I79" s="189"/>
      <c r="J79" s="189"/>
      <c r="K79" s="189"/>
      <c r="L79" s="189"/>
      <c r="N79" s="189"/>
    </row>
    <row r="80" spans="2:41" x14ac:dyDescent="0.2">
      <c r="B80" s="118"/>
      <c r="C80" s="108"/>
      <c r="D80" s="116"/>
      <c r="E80" s="116"/>
      <c r="F80" s="124"/>
      <c r="H80" s="189"/>
      <c r="I80" s="189"/>
      <c r="J80" s="189"/>
      <c r="K80" s="189"/>
      <c r="L80" s="189"/>
      <c r="N80" s="189"/>
    </row>
    <row r="81" spans="2:14" x14ac:dyDescent="0.2">
      <c r="B81" s="118"/>
      <c r="C81" s="108"/>
      <c r="D81" s="116"/>
      <c r="E81" s="116"/>
      <c r="F81" s="124"/>
      <c r="H81" s="189"/>
      <c r="I81" s="189"/>
      <c r="J81" s="189"/>
      <c r="K81" s="189"/>
      <c r="L81" s="189"/>
      <c r="N81" s="189"/>
    </row>
    <row r="82" spans="2:14" x14ac:dyDescent="0.2">
      <c r="B82" s="118"/>
      <c r="C82" s="108"/>
      <c r="D82" s="116"/>
      <c r="E82" s="116"/>
      <c r="F82" s="124"/>
      <c r="H82" s="189"/>
      <c r="I82" s="189"/>
      <c r="J82" s="189"/>
      <c r="K82" s="189"/>
      <c r="L82" s="189"/>
      <c r="N82" s="189"/>
    </row>
    <row r="83" spans="2:14" x14ac:dyDescent="0.2">
      <c r="B83" s="118"/>
      <c r="C83" s="108"/>
      <c r="D83" s="116"/>
      <c r="E83" s="116"/>
      <c r="F83" s="124"/>
      <c r="H83" s="189"/>
      <c r="I83" s="189"/>
      <c r="J83" s="189"/>
      <c r="K83" s="189"/>
      <c r="L83" s="189"/>
      <c r="N83" s="189"/>
    </row>
    <row r="84" spans="2:14" x14ac:dyDescent="0.2">
      <c r="B84" s="118"/>
      <c r="C84" s="108"/>
      <c r="D84" s="116"/>
      <c r="E84" s="116"/>
      <c r="F84" s="124"/>
      <c r="H84" s="189"/>
      <c r="I84" s="189"/>
      <c r="J84" s="189"/>
      <c r="K84" s="189"/>
      <c r="L84" s="189"/>
      <c r="N84" s="189"/>
    </row>
    <row r="85" spans="2:14" x14ac:dyDescent="0.2">
      <c r="B85" s="118"/>
      <c r="C85" s="108"/>
      <c r="D85" s="116"/>
      <c r="E85" s="116"/>
      <c r="F85" s="124"/>
      <c r="H85" s="189"/>
      <c r="I85" s="189"/>
      <c r="J85" s="189"/>
      <c r="K85" s="189"/>
      <c r="L85" s="189"/>
      <c r="N85" s="189"/>
    </row>
    <row r="86" spans="2:14" x14ac:dyDescent="0.2">
      <c r="B86" s="118"/>
      <c r="C86" s="108"/>
      <c r="D86" s="116"/>
      <c r="E86" s="116"/>
      <c r="F86" s="124"/>
      <c r="H86" s="189"/>
      <c r="I86" s="189"/>
      <c r="J86" s="189"/>
      <c r="K86" s="189"/>
      <c r="L86" s="189"/>
      <c r="N86" s="189"/>
    </row>
    <row r="87" spans="2:14" x14ac:dyDescent="0.2">
      <c r="B87" s="118"/>
      <c r="C87" s="108"/>
      <c r="D87" s="116"/>
      <c r="E87" s="116"/>
      <c r="F87" s="124"/>
      <c r="H87" s="189"/>
      <c r="I87" s="189"/>
      <c r="J87" s="189"/>
      <c r="K87" s="189"/>
      <c r="L87" s="189"/>
      <c r="N87" s="189"/>
    </row>
    <row r="88" spans="2:14" x14ac:dyDescent="0.2">
      <c r="B88" s="118"/>
      <c r="C88" s="108"/>
      <c r="D88" s="116"/>
      <c r="E88" s="116"/>
      <c r="F88" s="124"/>
      <c r="H88" s="189"/>
      <c r="I88" s="189"/>
      <c r="J88" s="189"/>
      <c r="K88" s="189"/>
      <c r="L88" s="189"/>
      <c r="N88" s="189"/>
    </row>
    <row r="89" spans="2:14" x14ac:dyDescent="0.2">
      <c r="B89" s="118"/>
      <c r="C89" s="108"/>
      <c r="D89" s="116"/>
      <c r="E89" s="116"/>
      <c r="F89" s="124"/>
      <c r="H89" s="189"/>
      <c r="I89" s="189"/>
      <c r="J89" s="189"/>
      <c r="K89" s="189"/>
      <c r="L89" s="189"/>
      <c r="N89" s="189"/>
    </row>
    <row r="90" spans="2:14" x14ac:dyDescent="0.2">
      <c r="B90" s="118"/>
      <c r="C90" s="108"/>
      <c r="D90" s="116"/>
      <c r="E90" s="116"/>
      <c r="F90" s="124"/>
      <c r="H90" s="189"/>
      <c r="I90" s="189"/>
      <c r="J90" s="189"/>
      <c r="K90" s="189"/>
      <c r="L90" s="189"/>
      <c r="N90" s="189"/>
    </row>
    <row r="91" spans="2:14" x14ac:dyDescent="0.2">
      <c r="B91" s="118"/>
      <c r="C91" s="108"/>
      <c r="D91" s="116"/>
      <c r="E91" s="116"/>
      <c r="F91" s="124"/>
      <c r="H91" s="189"/>
      <c r="I91" s="189"/>
      <c r="J91" s="189"/>
      <c r="K91" s="189"/>
      <c r="L91" s="189"/>
      <c r="N91" s="189"/>
    </row>
    <row r="92" spans="2:14" x14ac:dyDescent="0.2">
      <c r="B92" s="118"/>
      <c r="C92" s="108"/>
      <c r="D92" s="116"/>
      <c r="E92" s="116"/>
      <c r="F92" s="124"/>
      <c r="H92" s="189"/>
      <c r="I92" s="189"/>
      <c r="J92" s="189"/>
      <c r="K92" s="189"/>
      <c r="L92" s="189"/>
      <c r="N92" s="189"/>
    </row>
    <row r="93" spans="2:14" x14ac:dyDescent="0.2">
      <c r="B93" s="118"/>
      <c r="C93" s="108"/>
      <c r="D93" s="116"/>
      <c r="E93" s="116"/>
      <c r="F93" s="124"/>
      <c r="H93" s="189"/>
      <c r="I93" s="189"/>
      <c r="J93" s="189"/>
      <c r="K93" s="189"/>
      <c r="L93" s="189"/>
      <c r="N93" s="189"/>
    </row>
    <row r="94" spans="2:14" x14ac:dyDescent="0.2">
      <c r="B94" s="118"/>
      <c r="C94" s="108"/>
      <c r="D94" s="116"/>
      <c r="E94" s="116"/>
      <c r="F94" s="124"/>
      <c r="H94" s="189"/>
      <c r="I94" s="189"/>
      <c r="J94" s="189"/>
      <c r="K94" s="189"/>
      <c r="L94" s="189"/>
      <c r="N94" s="189"/>
    </row>
    <row r="95" spans="2:14" x14ac:dyDescent="0.2">
      <c r="B95" s="118"/>
      <c r="C95" s="108"/>
      <c r="D95" s="116"/>
      <c r="E95" s="116"/>
      <c r="F95" s="124"/>
      <c r="H95" s="189"/>
      <c r="I95" s="189"/>
      <c r="J95" s="189"/>
      <c r="K95" s="189"/>
      <c r="L95" s="189"/>
      <c r="N95" s="189"/>
    </row>
    <row r="96" spans="2:14" x14ac:dyDescent="0.2">
      <c r="B96" s="118"/>
      <c r="C96" s="117"/>
      <c r="D96" s="117"/>
      <c r="E96" s="117"/>
      <c r="F96" s="117"/>
      <c r="H96" s="189"/>
      <c r="I96" s="189"/>
      <c r="J96" s="189"/>
      <c r="K96" s="189"/>
      <c r="L96" s="189"/>
      <c r="N96" s="189"/>
    </row>
    <row r="97" spans="2:10" x14ac:dyDescent="0.2">
      <c r="B97" s="118"/>
      <c r="C97" s="117"/>
      <c r="D97" s="117"/>
      <c r="E97" s="117"/>
      <c r="F97" s="117"/>
    </row>
    <row r="98" spans="2:10" x14ac:dyDescent="0.2">
      <c r="B98" s="118"/>
      <c r="C98" s="117"/>
      <c r="D98" s="117"/>
      <c r="E98" s="117"/>
      <c r="F98" s="117"/>
      <c r="J98" s="123"/>
    </row>
    <row r="101" spans="2:10" ht="18" x14ac:dyDescent="0.2">
      <c r="B101" s="119"/>
      <c r="C101" s="120"/>
      <c r="D101" s="121"/>
      <c r="E101" s="121"/>
      <c r="F101" s="122"/>
    </row>
    <row r="102" spans="2:10" x14ac:dyDescent="0.2">
      <c r="B102" s="118"/>
      <c r="C102" s="108"/>
      <c r="D102" s="116"/>
      <c r="E102" s="116"/>
      <c r="F102" s="124"/>
    </row>
    <row r="103" spans="2:10" x14ac:dyDescent="0.2">
      <c r="B103" s="118"/>
      <c r="C103" s="108"/>
      <c r="D103" s="116"/>
      <c r="E103" s="116"/>
      <c r="F103" s="124"/>
    </row>
    <row r="104" spans="2:10" x14ac:dyDescent="0.2">
      <c r="B104" s="118"/>
      <c r="C104" s="108"/>
      <c r="D104" s="116"/>
      <c r="E104" s="116"/>
      <c r="F104" s="124"/>
    </row>
    <row r="105" spans="2:10" x14ac:dyDescent="0.2">
      <c r="B105" s="118"/>
      <c r="C105" s="108"/>
      <c r="D105" s="116"/>
      <c r="E105" s="116"/>
      <c r="F105" s="124"/>
    </row>
    <row r="106" spans="2:10" x14ac:dyDescent="0.2">
      <c r="B106" s="118"/>
      <c r="C106" s="108"/>
      <c r="D106" s="116"/>
      <c r="E106" s="116"/>
      <c r="F106" s="124"/>
    </row>
    <row r="107" spans="2:10" x14ac:dyDescent="0.2">
      <c r="B107" s="118"/>
      <c r="C107" s="108"/>
      <c r="D107" s="116"/>
      <c r="E107" s="116"/>
      <c r="F107" s="124"/>
    </row>
    <row r="108" spans="2:10" x14ac:dyDescent="0.2">
      <c r="B108" s="118"/>
      <c r="C108" s="108"/>
      <c r="D108" s="116"/>
      <c r="E108" s="116"/>
      <c r="F108" s="124"/>
    </row>
    <row r="109" spans="2:10" x14ac:dyDescent="0.2">
      <c r="B109" s="118"/>
      <c r="C109" s="108"/>
      <c r="D109" s="116"/>
      <c r="E109" s="116"/>
      <c r="F109" s="124"/>
    </row>
    <row r="110" spans="2:10" x14ac:dyDescent="0.2">
      <c r="B110" s="118"/>
      <c r="C110" s="108"/>
      <c r="D110" s="116"/>
      <c r="E110" s="116"/>
      <c r="F110" s="124"/>
    </row>
    <row r="111" spans="2:10" x14ac:dyDescent="0.2">
      <c r="B111" s="118"/>
      <c r="C111" s="108"/>
      <c r="D111" s="116"/>
      <c r="E111" s="116"/>
      <c r="F111" s="124"/>
    </row>
    <row r="112" spans="2:10" x14ac:dyDescent="0.2">
      <c r="B112" s="118"/>
      <c r="C112" s="108"/>
      <c r="D112" s="116"/>
      <c r="E112" s="116"/>
      <c r="F112" s="124"/>
    </row>
    <row r="113" spans="2:6" x14ac:dyDescent="0.2">
      <c r="B113" s="118"/>
      <c r="C113" s="108"/>
      <c r="D113" s="116"/>
      <c r="E113" s="116"/>
      <c r="F113" s="124"/>
    </row>
    <row r="114" spans="2:6" x14ac:dyDescent="0.2">
      <c r="B114" s="118"/>
      <c r="C114" s="108"/>
      <c r="D114" s="116"/>
      <c r="E114" s="116"/>
      <c r="F114" s="124"/>
    </row>
    <row r="115" spans="2:6" x14ac:dyDescent="0.2">
      <c r="B115" s="118"/>
      <c r="C115" s="108"/>
      <c r="D115" s="116"/>
      <c r="E115" s="116"/>
      <c r="F115" s="124"/>
    </row>
    <row r="116" spans="2:6" x14ac:dyDescent="0.2">
      <c r="B116" s="118"/>
      <c r="C116" s="108"/>
      <c r="D116" s="116"/>
      <c r="E116" s="116"/>
      <c r="F116" s="124"/>
    </row>
    <row r="117" spans="2:6" x14ac:dyDescent="0.2">
      <c r="B117" s="118"/>
      <c r="C117" s="108"/>
      <c r="D117" s="116"/>
      <c r="E117" s="116"/>
      <c r="F117" s="124"/>
    </row>
    <row r="118" spans="2:6" x14ac:dyDescent="0.2">
      <c r="B118" s="118"/>
      <c r="C118" s="108"/>
      <c r="D118" s="116"/>
      <c r="E118" s="116"/>
      <c r="F118" s="124"/>
    </row>
    <row r="119" spans="2:6" x14ac:dyDescent="0.2">
      <c r="B119" s="118"/>
      <c r="C119" s="108"/>
      <c r="D119" s="116"/>
      <c r="E119" s="116"/>
      <c r="F119" s="124"/>
    </row>
    <row r="120" spans="2:6" x14ac:dyDescent="0.2">
      <c r="B120" s="118"/>
      <c r="C120" s="108"/>
      <c r="D120" s="116"/>
      <c r="E120" s="116"/>
      <c r="F120" s="124"/>
    </row>
    <row r="121" spans="2:6" x14ac:dyDescent="0.2">
      <c r="B121" s="118"/>
      <c r="C121" s="108"/>
      <c r="D121" s="116"/>
      <c r="E121" s="116"/>
      <c r="F121" s="124"/>
    </row>
    <row r="122" spans="2:6" x14ac:dyDescent="0.2">
      <c r="B122" s="118"/>
      <c r="C122" s="108"/>
      <c r="D122" s="116"/>
      <c r="E122" s="116"/>
      <c r="F122" s="124"/>
    </row>
    <row r="123" spans="2:6" x14ac:dyDescent="0.2">
      <c r="B123" s="118"/>
      <c r="C123" s="108"/>
      <c r="D123" s="116"/>
      <c r="E123" s="116"/>
      <c r="F123" s="124"/>
    </row>
    <row r="124" spans="2:6" x14ac:dyDescent="0.2">
      <c r="B124" s="118"/>
      <c r="C124" s="108"/>
      <c r="D124" s="116"/>
      <c r="E124" s="116"/>
      <c r="F124" s="124"/>
    </row>
    <row r="125" spans="2:6" x14ac:dyDescent="0.2">
      <c r="B125" s="118"/>
      <c r="C125" s="108"/>
      <c r="D125" s="116"/>
      <c r="E125" s="116"/>
      <c r="F125" s="124"/>
    </row>
    <row r="126" spans="2:6" x14ac:dyDescent="0.2">
      <c r="B126" s="118"/>
      <c r="C126" s="108"/>
      <c r="D126" s="116"/>
      <c r="E126" s="116"/>
      <c r="F126" s="124"/>
    </row>
    <row r="127" spans="2:6" x14ac:dyDescent="0.2">
      <c r="B127" s="118"/>
      <c r="C127" s="108"/>
      <c r="D127" s="116"/>
      <c r="E127" s="116"/>
      <c r="F127" s="124"/>
    </row>
    <row r="128" spans="2:6" x14ac:dyDescent="0.2">
      <c r="B128" s="118"/>
      <c r="C128" s="108"/>
      <c r="D128" s="116"/>
      <c r="E128" s="116"/>
      <c r="F128" s="124"/>
    </row>
    <row r="129" spans="2:6" x14ac:dyDescent="0.2">
      <c r="B129" s="118"/>
      <c r="C129" s="108"/>
      <c r="D129" s="116"/>
      <c r="E129" s="116"/>
      <c r="F129" s="124"/>
    </row>
    <row r="130" spans="2:6" x14ac:dyDescent="0.2">
      <c r="B130" s="118"/>
      <c r="C130" s="108"/>
      <c r="D130" s="116"/>
      <c r="E130" s="116"/>
      <c r="F130" s="124"/>
    </row>
    <row r="131" spans="2:6" x14ac:dyDescent="0.2">
      <c r="B131" s="118"/>
      <c r="C131" s="108"/>
      <c r="D131" s="116"/>
      <c r="E131" s="116"/>
      <c r="F131" s="124"/>
    </row>
    <row r="132" spans="2:6" x14ac:dyDescent="0.2">
      <c r="B132" s="118"/>
      <c r="C132" s="108"/>
      <c r="D132" s="116"/>
      <c r="E132" s="116"/>
      <c r="F132" s="124"/>
    </row>
    <row r="133" spans="2:6" x14ac:dyDescent="0.2">
      <c r="B133" s="118"/>
      <c r="C133" s="108"/>
      <c r="D133" s="116"/>
      <c r="E133" s="116"/>
      <c r="F133" s="124"/>
    </row>
    <row r="134" spans="2:6" x14ac:dyDescent="0.2">
      <c r="B134" s="118"/>
      <c r="C134" s="108"/>
      <c r="D134" s="116"/>
      <c r="E134" s="116"/>
      <c r="F134" s="124"/>
    </row>
    <row r="135" spans="2:6" x14ac:dyDescent="0.2">
      <c r="B135" s="118"/>
      <c r="C135" s="108"/>
      <c r="D135" s="116"/>
      <c r="E135" s="116"/>
      <c r="F135" s="124"/>
    </row>
    <row r="136" spans="2:6" x14ac:dyDescent="0.2">
      <c r="B136" s="118"/>
      <c r="C136" s="108"/>
      <c r="D136" s="116"/>
      <c r="E136" s="116"/>
      <c r="F136" s="124"/>
    </row>
    <row r="137" spans="2:6" x14ac:dyDescent="0.2">
      <c r="B137" s="118"/>
      <c r="C137" s="108"/>
      <c r="D137" s="116"/>
      <c r="E137" s="116"/>
      <c r="F137" s="124"/>
    </row>
    <row r="138" spans="2:6" x14ac:dyDescent="0.2">
      <c r="B138" s="118"/>
      <c r="C138" s="108"/>
      <c r="D138" s="116"/>
      <c r="E138" s="116"/>
      <c r="F138" s="124"/>
    </row>
    <row r="139" spans="2:6" x14ac:dyDescent="0.2">
      <c r="B139" s="118"/>
      <c r="C139" s="108"/>
      <c r="D139" s="116"/>
      <c r="E139" s="116"/>
      <c r="F139" s="124"/>
    </row>
    <row r="140" spans="2:6" x14ac:dyDescent="0.2">
      <c r="B140" s="118"/>
      <c r="C140" s="108"/>
      <c r="D140" s="116"/>
      <c r="E140" s="116"/>
      <c r="F140" s="124"/>
    </row>
    <row r="141" spans="2:6" x14ac:dyDescent="0.2">
      <c r="B141" s="118"/>
      <c r="C141" s="108"/>
      <c r="D141" s="116"/>
      <c r="E141" s="116"/>
      <c r="F141" s="124"/>
    </row>
    <row r="142" spans="2:6" x14ac:dyDescent="0.2">
      <c r="B142" s="118"/>
      <c r="C142" s="108"/>
      <c r="D142" s="116"/>
      <c r="E142" s="116"/>
      <c r="F142" s="124"/>
    </row>
    <row r="143" spans="2:6" x14ac:dyDescent="0.2">
      <c r="B143" s="118"/>
      <c r="C143" s="108"/>
      <c r="D143" s="116"/>
      <c r="E143" s="116"/>
      <c r="F143" s="124"/>
    </row>
    <row r="144" spans="2:6" x14ac:dyDescent="0.2">
      <c r="B144" s="118"/>
      <c r="C144" s="108"/>
      <c r="D144" s="116"/>
      <c r="E144" s="116"/>
      <c r="F144" s="124"/>
    </row>
    <row r="145" spans="2:6" x14ac:dyDescent="0.2">
      <c r="B145" s="118"/>
      <c r="C145" s="108"/>
      <c r="D145" s="116"/>
      <c r="E145" s="116"/>
      <c r="F145" s="124"/>
    </row>
    <row r="146" spans="2:6" x14ac:dyDescent="0.2">
      <c r="B146" s="118"/>
      <c r="C146" s="108"/>
      <c r="D146" s="116"/>
      <c r="E146" s="116"/>
      <c r="F146" s="124"/>
    </row>
    <row r="147" spans="2:6" x14ac:dyDescent="0.2">
      <c r="B147" s="118"/>
      <c r="C147" s="108"/>
      <c r="D147" s="116"/>
      <c r="E147" s="116"/>
      <c r="F147" s="124"/>
    </row>
    <row r="148" spans="2:6" x14ac:dyDescent="0.2">
      <c r="B148" s="118"/>
      <c r="C148" s="108"/>
      <c r="D148" s="116"/>
      <c r="E148" s="116"/>
      <c r="F148" s="124"/>
    </row>
    <row r="149" spans="2:6" x14ac:dyDescent="0.2">
      <c r="B149" s="118"/>
      <c r="C149" s="108"/>
      <c r="D149" s="116"/>
      <c r="E149" s="116"/>
      <c r="F149" s="124"/>
    </row>
    <row r="150" spans="2:6" x14ac:dyDescent="0.2">
      <c r="B150" s="118"/>
      <c r="C150" s="108"/>
      <c r="D150" s="116"/>
      <c r="E150" s="116"/>
      <c r="F150" s="124"/>
    </row>
    <row r="151" spans="2:6" x14ac:dyDescent="0.2">
      <c r="B151" s="118"/>
      <c r="C151" s="117"/>
      <c r="D151" s="117"/>
      <c r="E151" s="117"/>
      <c r="F151" s="117"/>
    </row>
    <row r="152" spans="2:6" x14ac:dyDescent="0.2">
      <c r="B152" s="118"/>
      <c r="C152" s="117"/>
      <c r="D152" s="117"/>
      <c r="E152" s="117"/>
      <c r="F152" s="117"/>
    </row>
    <row r="153" spans="2:6" x14ac:dyDescent="0.2">
      <c r="B153" s="118"/>
      <c r="C153" s="117"/>
      <c r="D153" s="117"/>
      <c r="E153" s="117"/>
      <c r="F153" s="117"/>
    </row>
  </sheetData>
  <pageMargins left="0.7" right="0.7" top="0.75" bottom="0.75" header="0.3" footer="0.3"/>
  <pageSetup paperSize="9" scale="19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2">
    <pageSetUpPr fitToPage="1"/>
  </sheetPr>
  <dimension ref="A1:AD166"/>
  <sheetViews>
    <sheetView zoomScale="80" zoomScaleNormal="80" workbookViewId="0"/>
  </sheetViews>
  <sheetFormatPr defaultColWidth="9.140625" defaultRowHeight="12.75" x14ac:dyDescent="0.2"/>
  <cols>
    <col min="1" max="1" width="6.5703125" style="189" customWidth="1"/>
    <col min="2" max="2" width="31.140625" style="82" bestFit="1" customWidth="1"/>
    <col min="3" max="6" width="15.140625" style="82" customWidth="1"/>
    <col min="7" max="7" width="7.7109375" style="189" customWidth="1"/>
    <col min="8" max="8" width="31.140625" style="82" bestFit="1" customWidth="1"/>
    <col min="9" max="12" width="14.42578125" style="82" customWidth="1"/>
    <col min="13" max="13" width="8.7109375" style="189" customWidth="1"/>
    <col min="14" max="14" width="31.140625" style="82" bestFit="1" customWidth="1"/>
    <col min="15" max="15" width="14.7109375" style="82" customWidth="1"/>
    <col min="16" max="18" width="13.140625" style="82" customWidth="1"/>
    <col min="19" max="19" width="9.28515625" style="189" customWidth="1"/>
    <col min="20" max="20" width="31.140625" style="82" bestFit="1" customWidth="1"/>
    <col min="21" max="24" width="13.140625" style="82" customWidth="1"/>
    <col min="25" max="25" width="3.7109375" style="189" customWidth="1"/>
    <col min="26" max="26" width="31.140625" style="189" bestFit="1" customWidth="1"/>
    <col min="27" max="27" width="12.140625" style="189" bestFit="1" customWidth="1"/>
    <col min="28" max="28" width="11.85546875" style="189" bestFit="1" customWidth="1"/>
    <col min="29" max="29" width="12.7109375" style="189" bestFit="1" customWidth="1"/>
    <col min="30" max="30" width="11.42578125" style="82" bestFit="1" customWidth="1"/>
    <col min="31" max="16384" width="9.140625" style="82"/>
  </cols>
  <sheetData>
    <row r="1" spans="1:30" s="185" customFormat="1" x14ac:dyDescent="0.2">
      <c r="A1" s="184" t="s">
        <v>649</v>
      </c>
      <c r="C1" s="186"/>
      <c r="D1" s="186"/>
      <c r="E1" s="186"/>
      <c r="F1" s="186"/>
      <c r="I1" s="186"/>
      <c r="J1" s="186"/>
      <c r="K1" s="186"/>
      <c r="L1" s="186"/>
      <c r="O1" s="186"/>
      <c r="P1" s="186"/>
      <c r="Q1" s="186"/>
      <c r="R1" s="186"/>
      <c r="U1" s="186"/>
      <c r="V1" s="186"/>
      <c r="W1" s="186"/>
      <c r="X1" s="186"/>
      <c r="AA1" s="186"/>
      <c r="AB1" s="186"/>
      <c r="AC1" s="186"/>
      <c r="AD1" s="186"/>
    </row>
    <row r="2" spans="1:30" s="185" customFormat="1" x14ac:dyDescent="0.2">
      <c r="A2" s="184" t="s">
        <v>860</v>
      </c>
      <c r="C2" s="186"/>
      <c r="D2" s="186"/>
      <c r="E2" s="186"/>
      <c r="F2" s="186"/>
      <c r="I2" s="186"/>
      <c r="J2" s="186"/>
      <c r="K2" s="186"/>
      <c r="L2" s="186"/>
      <c r="O2" s="186"/>
      <c r="P2" s="186"/>
      <c r="Q2" s="186"/>
      <c r="R2" s="186"/>
      <c r="U2" s="186"/>
      <c r="V2" s="186"/>
      <c r="W2" s="186"/>
      <c r="X2" s="186"/>
      <c r="AA2" s="186"/>
      <c r="AB2" s="186"/>
      <c r="AC2" s="186"/>
      <c r="AD2" s="186"/>
    </row>
    <row r="3" spans="1:30" s="185" customFormat="1" x14ac:dyDescent="0.2">
      <c r="A3" s="187" t="s">
        <v>318</v>
      </c>
      <c r="C3" s="186"/>
      <c r="D3" s="186"/>
      <c r="E3" s="186"/>
      <c r="F3" s="186"/>
      <c r="I3" s="186"/>
      <c r="J3" s="186"/>
      <c r="K3" s="186"/>
      <c r="L3" s="186"/>
      <c r="O3" s="186"/>
      <c r="P3" s="186"/>
      <c r="Q3" s="186"/>
      <c r="R3" s="186"/>
      <c r="U3" s="186"/>
      <c r="V3" s="186"/>
      <c r="W3" s="186"/>
      <c r="X3" s="186"/>
      <c r="AA3" s="186"/>
      <c r="AB3" s="186"/>
      <c r="AC3" s="186"/>
      <c r="AD3" s="186"/>
    </row>
    <row r="4" spans="1:30" s="185" customFormat="1" ht="13.5" thickBot="1" x14ac:dyDescent="0.25"/>
    <row r="5" spans="1:30" s="114" customFormat="1" ht="63.75" x14ac:dyDescent="0.2">
      <c r="A5" s="185"/>
      <c r="B5" s="242" t="s">
        <v>647</v>
      </c>
      <c r="C5" s="36" t="s">
        <v>106</v>
      </c>
      <c r="D5" s="112" t="s">
        <v>87</v>
      </c>
      <c r="E5" s="112" t="s">
        <v>88</v>
      </c>
      <c r="F5" s="111" t="s">
        <v>338</v>
      </c>
      <c r="G5" s="190"/>
      <c r="H5" s="242" t="s">
        <v>646</v>
      </c>
      <c r="I5" s="36" t="s">
        <v>586</v>
      </c>
      <c r="J5" s="112" t="s">
        <v>87</v>
      </c>
      <c r="K5" s="112" t="s">
        <v>88</v>
      </c>
      <c r="L5" s="111" t="s">
        <v>338</v>
      </c>
      <c r="M5" s="190"/>
      <c r="N5" s="242" t="s">
        <v>645</v>
      </c>
      <c r="O5" s="36" t="s">
        <v>644</v>
      </c>
      <c r="P5" s="112" t="s">
        <v>87</v>
      </c>
      <c r="Q5" s="112" t="s">
        <v>88</v>
      </c>
      <c r="R5" s="111" t="s">
        <v>338</v>
      </c>
      <c r="S5" s="189"/>
      <c r="T5" s="242" t="s">
        <v>643</v>
      </c>
      <c r="U5" s="36" t="s">
        <v>642</v>
      </c>
      <c r="V5" s="112" t="s">
        <v>87</v>
      </c>
      <c r="W5" s="112" t="s">
        <v>88</v>
      </c>
      <c r="X5" s="111" t="s">
        <v>338</v>
      </c>
      <c r="Y5" s="190"/>
      <c r="Z5" s="190"/>
      <c r="AA5" s="190"/>
      <c r="AB5" s="190"/>
      <c r="AC5" s="190"/>
    </row>
    <row r="6" spans="1:30" x14ac:dyDescent="0.2">
      <c r="A6" s="185"/>
      <c r="B6" s="100" t="s">
        <v>107</v>
      </c>
      <c r="C6" s="157">
        <f t="shared" ref="C6:C19" si="0">D6/$D$47</f>
        <v>0.30224070353316673</v>
      </c>
      <c r="D6" s="158">
        <v>154.62967223095626</v>
      </c>
      <c r="E6" s="158">
        <v>2375.3488355476934</v>
      </c>
      <c r="F6" s="159">
        <v>316.55381477739729</v>
      </c>
      <c r="H6" s="100" t="s">
        <v>640</v>
      </c>
      <c r="I6" s="157">
        <f t="shared" ref="I6:I12" si="1">J6/$J$43</f>
        <v>0.71407001535288028</v>
      </c>
      <c r="J6" s="158">
        <v>130.92871702098444</v>
      </c>
      <c r="K6" s="158">
        <v>1175.6750166990214</v>
      </c>
      <c r="L6" s="159">
        <v>112.72209187801123</v>
      </c>
      <c r="N6" s="100" t="s">
        <v>639</v>
      </c>
      <c r="O6" s="161">
        <f t="shared" ref="O6:O19" si="2">P6/$P$20</f>
        <v>0.49734514170062027</v>
      </c>
      <c r="P6" s="158">
        <v>71.032659654546961</v>
      </c>
      <c r="Q6" s="158">
        <v>1517.2190070907156</v>
      </c>
      <c r="R6" s="159">
        <v>79.81490466239417</v>
      </c>
      <c r="T6" s="100" t="s">
        <v>638</v>
      </c>
      <c r="U6" s="157">
        <f t="shared" ref="U6:U12" si="3">V6/$V$13</f>
        <v>0.22048869479908426</v>
      </c>
      <c r="V6" s="158">
        <v>77.025849733889288</v>
      </c>
      <c r="W6" s="158">
        <v>1078.1959349678457</v>
      </c>
      <c r="X6" s="159">
        <v>135.44684358671799</v>
      </c>
    </row>
    <row r="7" spans="1:30" x14ac:dyDescent="0.2">
      <c r="A7" s="188"/>
      <c r="B7" s="100" t="s">
        <v>108</v>
      </c>
      <c r="C7" s="157">
        <f t="shared" si="0"/>
        <v>2.4514977650176607E-2</v>
      </c>
      <c r="D7" s="158">
        <v>12.542132527097053</v>
      </c>
      <c r="E7" s="158">
        <v>149.69084550138174</v>
      </c>
      <c r="F7" s="159">
        <v>37.983627454744919</v>
      </c>
      <c r="H7" s="100" t="s">
        <v>636</v>
      </c>
      <c r="I7" s="157">
        <f t="shared" si="1"/>
        <v>3.8169522233218275E-2</v>
      </c>
      <c r="J7" s="158">
        <v>6.9985946305693059</v>
      </c>
      <c r="K7" s="158">
        <v>44.548795750111523</v>
      </c>
      <c r="L7" s="159">
        <v>3.2390600124913322</v>
      </c>
      <c r="N7" s="100" t="s">
        <v>635</v>
      </c>
      <c r="O7" s="161">
        <f t="shared" si="2"/>
        <v>2.2543999437948513E-2</v>
      </c>
      <c r="P7" s="158">
        <v>3.2198167933286914</v>
      </c>
      <c r="Q7" s="158">
        <v>36.506363693671389</v>
      </c>
      <c r="R7" s="159">
        <v>5.2301011659652961</v>
      </c>
      <c r="T7" s="100" t="s">
        <v>634</v>
      </c>
      <c r="U7" s="157">
        <f t="shared" si="3"/>
        <v>2.652858041633132E-3</v>
      </c>
      <c r="V7" s="158">
        <v>0.92675338781597294</v>
      </c>
      <c r="W7" s="158">
        <v>5.5387135336109878</v>
      </c>
      <c r="X7" s="159">
        <v>0.22187564324371226</v>
      </c>
    </row>
    <row r="8" spans="1:30" x14ac:dyDescent="0.2">
      <c r="A8" s="188"/>
      <c r="B8" s="100" t="s">
        <v>109</v>
      </c>
      <c r="C8" s="157">
        <f t="shared" si="0"/>
        <v>9.2790318353073598E-3</v>
      </c>
      <c r="D8" s="158">
        <v>4.7472548685247968</v>
      </c>
      <c r="E8" s="158">
        <v>57.048363637796719</v>
      </c>
      <c r="F8" s="159">
        <v>11.824898126766954</v>
      </c>
      <c r="H8" s="100" t="s">
        <v>632</v>
      </c>
      <c r="I8" s="157">
        <f t="shared" si="1"/>
        <v>1.1889459267048928E-2</v>
      </c>
      <c r="J8" s="158">
        <v>2.179998619797376</v>
      </c>
      <c r="K8" s="158">
        <v>13.079991718784255</v>
      </c>
      <c r="L8" s="159">
        <v>1.7592588861764824</v>
      </c>
      <c r="N8" s="100" t="s">
        <v>631</v>
      </c>
      <c r="O8" s="161">
        <f t="shared" si="2"/>
        <v>8.9542098347921706E-2</v>
      </c>
      <c r="P8" s="158">
        <v>12.788731332436702</v>
      </c>
      <c r="Q8" s="158">
        <v>253.11548451972533</v>
      </c>
      <c r="R8" s="159">
        <v>7.1257559740993681</v>
      </c>
      <c r="T8" s="100" t="s">
        <v>630</v>
      </c>
      <c r="U8" s="157">
        <f t="shared" si="3"/>
        <v>0.64847721335620945</v>
      </c>
      <c r="V8" s="158">
        <v>226.53999760551037</v>
      </c>
      <c r="W8" s="158">
        <v>2093.8918532020898</v>
      </c>
      <c r="X8" s="159">
        <v>430.22800089353888</v>
      </c>
    </row>
    <row r="9" spans="1:30" x14ac:dyDescent="0.2">
      <c r="A9" s="188"/>
      <c r="B9" s="100" t="s">
        <v>110</v>
      </c>
      <c r="C9" s="157">
        <f t="shared" si="0"/>
        <v>1.8749878954274074E-2</v>
      </c>
      <c r="D9" s="158">
        <v>9.5926445484578764</v>
      </c>
      <c r="E9" s="158">
        <v>119.72204269496534</v>
      </c>
      <c r="F9" s="159">
        <v>29.081103101789296</v>
      </c>
      <c r="H9" s="100" t="s">
        <v>629</v>
      </c>
      <c r="I9" s="157">
        <f t="shared" si="1"/>
        <v>3.7133257100632339E-2</v>
      </c>
      <c r="J9" s="158">
        <v>6.808589643122791</v>
      </c>
      <c r="K9" s="158">
        <v>34.611060277883411</v>
      </c>
      <c r="L9" s="159">
        <v>5.0651064418567771</v>
      </c>
      <c r="N9" s="100" t="s">
        <v>628</v>
      </c>
      <c r="O9" s="161">
        <f t="shared" si="2"/>
        <v>1.7225199984102359E-2</v>
      </c>
      <c r="P9" s="158">
        <v>2.4601663218593868</v>
      </c>
      <c r="Q9" s="158">
        <v>13.487015607884976</v>
      </c>
      <c r="R9" s="159">
        <v>1.5989858595001072</v>
      </c>
      <c r="T9" s="100" t="s">
        <v>627</v>
      </c>
      <c r="U9" s="157">
        <f t="shared" si="3"/>
        <v>4.0707356146607336E-3</v>
      </c>
      <c r="V9" s="158">
        <v>1.4220768554458845</v>
      </c>
      <c r="W9" s="158">
        <v>4.4769117670623819</v>
      </c>
      <c r="X9" s="159">
        <v>0.59479197512873772</v>
      </c>
    </row>
    <row r="10" spans="1:30" x14ac:dyDescent="0.2">
      <c r="A10" s="188"/>
      <c r="B10" s="100" t="s">
        <v>111</v>
      </c>
      <c r="C10" s="157">
        <f t="shared" si="0"/>
        <v>3.3445717019027335E-2</v>
      </c>
      <c r="D10" s="158">
        <v>17.111197134352853</v>
      </c>
      <c r="E10" s="158">
        <v>375.47880216060508</v>
      </c>
      <c r="F10" s="159">
        <v>26.849755025255067</v>
      </c>
      <c r="H10" s="100" t="s">
        <v>625</v>
      </c>
      <c r="I10" s="157">
        <f t="shared" si="1"/>
        <v>2.1103790558472967E-2</v>
      </c>
      <c r="J10" s="158">
        <v>3.869497616049542</v>
      </c>
      <c r="K10" s="158">
        <v>35.171265174267944</v>
      </c>
      <c r="L10" s="159">
        <v>39.383618026555304</v>
      </c>
      <c r="N10" s="100" t="s">
        <v>624</v>
      </c>
      <c r="O10" s="161">
        <f t="shared" si="2"/>
        <v>3.4857975103658859E-2</v>
      </c>
      <c r="P10" s="158">
        <v>4.9785440213978127</v>
      </c>
      <c r="Q10" s="158">
        <v>91.591056076095541</v>
      </c>
      <c r="R10" s="159">
        <v>4.0267350383231797</v>
      </c>
      <c r="T10" s="100" t="s">
        <v>623</v>
      </c>
      <c r="U10" s="157">
        <f t="shared" si="3"/>
        <v>4.5451264966231445E-3</v>
      </c>
      <c r="V10" s="158">
        <v>1.5878012742078558</v>
      </c>
      <c r="W10" s="158">
        <v>14.290211467870703</v>
      </c>
      <c r="X10" s="159">
        <v>3.2692828235939753</v>
      </c>
    </row>
    <row r="11" spans="1:30" x14ac:dyDescent="0.2">
      <c r="A11" s="188"/>
      <c r="B11" s="100" t="s">
        <v>112</v>
      </c>
      <c r="C11" s="157">
        <f t="shared" si="0"/>
        <v>0.17521280584177198</v>
      </c>
      <c r="D11" s="158">
        <v>89.640800928741513</v>
      </c>
      <c r="E11" s="158">
        <v>1610.1522726602263</v>
      </c>
      <c r="F11" s="159">
        <v>157.68589040528718</v>
      </c>
      <c r="H11" s="100" t="s">
        <v>621</v>
      </c>
      <c r="I11" s="157">
        <f t="shared" si="1"/>
        <v>7.6435221795645106E-3</v>
      </c>
      <c r="J11" s="158">
        <v>1.4014823910471363</v>
      </c>
      <c r="K11" s="158">
        <v>5.6443180238708068</v>
      </c>
      <c r="L11" s="159">
        <v>1.4112242217231217</v>
      </c>
      <c r="N11" s="100" t="s">
        <v>620</v>
      </c>
      <c r="O11" s="161">
        <f t="shared" si="2"/>
        <v>1.3565570691997661E-2</v>
      </c>
      <c r="P11" s="158">
        <v>1.9374846262485672</v>
      </c>
      <c r="Q11" s="158">
        <v>26.341788872962702</v>
      </c>
      <c r="R11" s="159">
        <v>5.5292631860055917E-2</v>
      </c>
      <c r="T11" s="100" t="s">
        <v>619</v>
      </c>
      <c r="U11" s="157">
        <f t="shared" si="3"/>
        <v>1.3885248941565948E-2</v>
      </c>
      <c r="V11" s="158">
        <v>4.8506935898245693</v>
      </c>
      <c r="W11" s="158">
        <v>66.30370128932941</v>
      </c>
      <c r="X11" s="159">
        <v>13.166409425786819</v>
      </c>
    </row>
    <row r="12" spans="1:30" x14ac:dyDescent="0.2">
      <c r="A12" s="188"/>
      <c r="B12" s="100" t="s">
        <v>113</v>
      </c>
      <c r="C12" s="157">
        <f t="shared" si="0"/>
        <v>1.0038619805333601E-2</v>
      </c>
      <c r="D12" s="158">
        <v>5.1358684386452298</v>
      </c>
      <c r="E12" s="158">
        <v>146.09419530107979</v>
      </c>
      <c r="F12" s="159">
        <v>6.797139596605839</v>
      </c>
      <c r="H12" s="100" t="s">
        <v>617</v>
      </c>
      <c r="I12" s="157">
        <f t="shared" si="1"/>
        <v>6.0725551209922426E-3</v>
      </c>
      <c r="J12" s="158">
        <v>1.1134368254320459</v>
      </c>
      <c r="K12" s="158">
        <v>4.4537473017281837</v>
      </c>
      <c r="L12" s="159">
        <v>0.4064044412826967</v>
      </c>
      <c r="N12" s="100" t="s">
        <v>616</v>
      </c>
      <c r="O12" s="161">
        <f t="shared" si="2"/>
        <v>6.520239946907247E-2</v>
      </c>
      <c r="P12" s="158">
        <v>9.3124461501916027</v>
      </c>
      <c r="Q12" s="158">
        <v>109.90116537373339</v>
      </c>
      <c r="R12" s="159">
        <v>10.360651199078426</v>
      </c>
      <c r="T12" s="100" t="s">
        <v>615</v>
      </c>
      <c r="U12" s="157">
        <f t="shared" si="3"/>
        <v>0.10588012275022336</v>
      </c>
      <c r="V12" s="158">
        <v>36.988320114081098</v>
      </c>
      <c r="W12" s="158">
        <v>519.93533433168716</v>
      </c>
      <c r="X12" s="159">
        <v>77.26610324003039</v>
      </c>
    </row>
    <row r="13" spans="1:30" x14ac:dyDescent="0.2">
      <c r="A13" s="188"/>
      <c r="B13" s="100" t="s">
        <v>114</v>
      </c>
      <c r="C13" s="157">
        <f t="shared" si="0"/>
        <v>3.5444018942372799E-2</v>
      </c>
      <c r="D13" s="158">
        <v>18.133550403827329</v>
      </c>
      <c r="E13" s="158">
        <v>140.9767552679364</v>
      </c>
      <c r="F13" s="159">
        <v>34.485555166176304</v>
      </c>
      <c r="H13" s="25" t="s">
        <v>938</v>
      </c>
      <c r="I13" s="95"/>
      <c r="J13" s="87">
        <f>SUM(J6:J12)</f>
        <v>153.3003167470026</v>
      </c>
      <c r="K13" s="87">
        <f>SUM(K6:K12)</f>
        <v>1313.1841949456673</v>
      </c>
      <c r="L13" s="86">
        <f>SUM(L6:L12)</f>
        <v>163.98676390809695</v>
      </c>
      <c r="N13" s="100" t="s">
        <v>613</v>
      </c>
      <c r="O13" s="161">
        <f t="shared" si="2"/>
        <v>1.6428861430663629E-2</v>
      </c>
      <c r="P13" s="158">
        <v>2.3464303250769798</v>
      </c>
      <c r="Q13" s="158">
        <v>28.454506415618692</v>
      </c>
      <c r="R13" s="159">
        <v>1.7582323120163281</v>
      </c>
      <c r="T13" s="25" t="s">
        <v>938</v>
      </c>
      <c r="U13" s="95"/>
      <c r="V13" s="87">
        <f>SUM(V6:V12)</f>
        <v>349.34149256077501</v>
      </c>
      <c r="W13" s="87">
        <f t="shared" ref="W13:X13" si="4">SUM(W6:W12)</f>
        <v>3782.6326605594968</v>
      </c>
      <c r="X13" s="86">
        <f t="shared" si="4"/>
        <v>660.1933075880404</v>
      </c>
    </row>
    <row r="14" spans="1:30" x14ac:dyDescent="0.2">
      <c r="A14" s="188"/>
      <c r="B14" s="100" t="s">
        <v>115</v>
      </c>
      <c r="C14" s="157">
        <f t="shared" si="0"/>
        <v>6.9468278115917936E-2</v>
      </c>
      <c r="D14" s="158">
        <v>35.540736075392743</v>
      </c>
      <c r="E14" s="158">
        <v>435.40283129363883</v>
      </c>
      <c r="F14" s="159">
        <v>44.460168522580261</v>
      </c>
      <c r="H14" s="88" t="s">
        <v>611</v>
      </c>
      <c r="I14" s="95"/>
      <c r="J14" s="87">
        <v>30.055256524452929</v>
      </c>
      <c r="K14" s="87">
        <v>541.51252433584466</v>
      </c>
      <c r="L14" s="86">
        <v>22.016490925410029</v>
      </c>
      <c r="N14" s="100" t="s">
        <v>610</v>
      </c>
      <c r="O14" s="161">
        <f t="shared" si="2"/>
        <v>3.5767959942381369E-2</v>
      </c>
      <c r="P14" s="158">
        <v>5.1085113980142784</v>
      </c>
      <c r="Q14" s="158">
        <v>69.963425900601223</v>
      </c>
      <c r="R14" s="159">
        <v>2.264466839486885</v>
      </c>
      <c r="T14" s="88" t="s">
        <v>105</v>
      </c>
      <c r="U14" s="95"/>
      <c r="V14" s="87">
        <v>89.100368057578848</v>
      </c>
      <c r="W14" s="87">
        <v>1115.1500985588573</v>
      </c>
      <c r="X14" s="86">
        <v>160.20540358166954</v>
      </c>
    </row>
    <row r="15" spans="1:30" ht="13.5" thickBot="1" x14ac:dyDescent="0.25">
      <c r="A15" s="188"/>
      <c r="B15" s="100" t="s">
        <v>608</v>
      </c>
      <c r="C15" s="157">
        <f t="shared" si="0"/>
        <v>6.7423765711458333E-2</v>
      </c>
      <c r="D15" s="158">
        <v>34.494741014906062</v>
      </c>
      <c r="E15" s="158">
        <v>718.95073631600224</v>
      </c>
      <c r="F15" s="159">
        <v>148.86357560907112</v>
      </c>
      <c r="H15" s="88" t="s">
        <v>105</v>
      </c>
      <c r="I15" s="95"/>
      <c r="J15" s="87">
        <v>168.92539762754899</v>
      </c>
      <c r="K15" s="87">
        <v>1624.35846451319</v>
      </c>
      <c r="L15" s="86">
        <v>143.74746349717162</v>
      </c>
      <c r="N15" s="100" t="s">
        <v>607</v>
      </c>
      <c r="O15" s="161">
        <f t="shared" si="2"/>
        <v>1.9342684612412769E-2</v>
      </c>
      <c r="P15" s="158">
        <v>2.7625932530086383</v>
      </c>
      <c r="Q15" s="158">
        <v>58.455141571999725</v>
      </c>
      <c r="R15" s="159">
        <v>2.10025969332106</v>
      </c>
      <c r="T15" s="85" t="s">
        <v>606</v>
      </c>
      <c r="U15" s="94"/>
      <c r="V15" s="84">
        <f>V13+V14</f>
        <v>438.44186061835387</v>
      </c>
      <c r="W15" s="84">
        <f t="shared" ref="W15:X15" si="5">W13+W14</f>
        <v>4897.7827591183541</v>
      </c>
      <c r="X15" s="83">
        <f t="shared" si="5"/>
        <v>820.39871116970994</v>
      </c>
    </row>
    <row r="16" spans="1:30" ht="13.5" thickBot="1" x14ac:dyDescent="0.25">
      <c r="A16" s="188"/>
      <c r="B16" s="100" t="s">
        <v>604</v>
      </c>
      <c r="C16" s="157">
        <f t="shared" si="0"/>
        <v>3.6893778435830485E-2</v>
      </c>
      <c r="D16" s="158">
        <v>18.875263325569779</v>
      </c>
      <c r="E16" s="158">
        <v>133.58356238754354</v>
      </c>
      <c r="F16" s="159">
        <v>66.859274843425709</v>
      </c>
      <c r="H16" s="85" t="s">
        <v>543</v>
      </c>
      <c r="I16" s="94"/>
      <c r="J16" s="84">
        <f>J13+J14+J15</f>
        <v>352.2809708990045</v>
      </c>
      <c r="K16" s="84">
        <f>K13+K14+K15</f>
        <v>3479.0551837947019</v>
      </c>
      <c r="L16" s="83">
        <f>L13+L14+L15</f>
        <v>329.75071833067864</v>
      </c>
      <c r="N16" s="100" t="s">
        <v>603</v>
      </c>
      <c r="O16" s="161">
        <f t="shared" si="2"/>
        <v>7.0381998116726269E-3</v>
      </c>
      <c r="P16" s="158">
        <v>1.0052215451300843</v>
      </c>
      <c r="Q16" s="158">
        <v>19.623815980677591</v>
      </c>
      <c r="R16" s="159">
        <v>0.65524103095977471</v>
      </c>
      <c r="T16" s="189"/>
      <c r="U16" s="189"/>
      <c r="V16" s="189"/>
      <c r="W16" s="189"/>
      <c r="X16" s="189"/>
    </row>
    <row r="17" spans="1:24" x14ac:dyDescent="0.2">
      <c r="A17" s="188"/>
      <c r="B17" s="100" t="s">
        <v>601</v>
      </c>
      <c r="C17" s="157">
        <f t="shared" si="0"/>
        <v>6.6613534789160414E-3</v>
      </c>
      <c r="D17" s="158">
        <v>3.4080217952718432</v>
      </c>
      <c r="E17" s="158">
        <v>13.632087181087373</v>
      </c>
      <c r="F17" s="159">
        <v>4.2327630697276293</v>
      </c>
      <c r="H17" s="189"/>
      <c r="I17" s="189"/>
      <c r="J17" s="189"/>
      <c r="K17" s="189"/>
      <c r="L17" s="189"/>
      <c r="N17" s="100" t="s">
        <v>600</v>
      </c>
      <c r="O17" s="161">
        <f t="shared" si="2"/>
        <v>3.6434289160609701E-2</v>
      </c>
      <c r="P17" s="158">
        <v>5.2036789840782527</v>
      </c>
      <c r="Q17" s="158">
        <v>49.649849433209617</v>
      </c>
      <c r="R17" s="159">
        <v>5.1375423330268895</v>
      </c>
      <c r="T17" s="189"/>
      <c r="U17" s="189"/>
      <c r="V17" s="189"/>
      <c r="W17" s="189"/>
      <c r="X17" s="189"/>
    </row>
    <row r="18" spans="1:24" x14ac:dyDescent="0.2">
      <c r="A18" s="188"/>
      <c r="B18" s="100" t="s">
        <v>598</v>
      </c>
      <c r="C18" s="157">
        <f t="shared" si="0"/>
        <v>1.0605292217387737E-2</v>
      </c>
      <c r="D18" s="158">
        <v>5.425784284902651</v>
      </c>
      <c r="E18" s="158">
        <v>174.04969719352655</v>
      </c>
      <c r="F18" s="159">
        <v>12.490170327704046</v>
      </c>
      <c r="H18" s="189"/>
      <c r="I18" s="189"/>
      <c r="J18" s="189"/>
      <c r="K18" s="189"/>
      <c r="L18" s="189"/>
      <c r="N18" s="100" t="s">
        <v>597</v>
      </c>
      <c r="O18" s="161">
        <f t="shared" si="2"/>
        <v>0.1275218353066041</v>
      </c>
      <c r="P18" s="158">
        <v>18.213136846745037</v>
      </c>
      <c r="Q18" s="158">
        <v>358.57298774073632</v>
      </c>
      <c r="R18" s="159">
        <v>17.769641056348686</v>
      </c>
      <c r="T18" s="189"/>
      <c r="U18" s="189"/>
      <c r="V18" s="189"/>
      <c r="W18" s="192"/>
      <c r="X18" s="189"/>
    </row>
    <row r="19" spans="1:24" x14ac:dyDescent="0.2">
      <c r="A19" s="188"/>
      <c r="B19" s="100" t="s">
        <v>595</v>
      </c>
      <c r="C19" s="157">
        <f t="shared" si="0"/>
        <v>5.8508713866000317E-2</v>
      </c>
      <c r="D19" s="158">
        <v>29.933702317370475</v>
      </c>
      <c r="E19" s="158">
        <v>533.65419176693672</v>
      </c>
      <c r="F19" s="159">
        <v>77.929869414478603</v>
      </c>
      <c r="H19" s="189"/>
      <c r="I19" s="189"/>
      <c r="J19" s="189"/>
      <c r="K19" s="189"/>
      <c r="L19" s="189"/>
      <c r="N19" s="100" t="s">
        <v>62</v>
      </c>
      <c r="O19" s="161">
        <f t="shared" si="2"/>
        <v>1.7183785000334149E-2</v>
      </c>
      <c r="P19" s="158">
        <v>2.454251281779682</v>
      </c>
      <c r="Q19" s="158">
        <v>0</v>
      </c>
      <c r="R19" s="159">
        <v>1.9634010254237457</v>
      </c>
      <c r="T19" s="189"/>
      <c r="U19" s="189"/>
      <c r="V19" s="189"/>
      <c r="W19" s="189"/>
      <c r="X19" s="189"/>
    </row>
    <row r="20" spans="1:24" x14ac:dyDescent="0.2">
      <c r="B20" s="25" t="s">
        <v>938</v>
      </c>
      <c r="C20" s="95"/>
      <c r="D20" s="87">
        <f>SUM(D6:D19)</f>
        <v>439.21136989401657</v>
      </c>
      <c r="E20" s="87">
        <f>SUM(E6:E19)</f>
        <v>6983.7852189104196</v>
      </c>
      <c r="F20" s="86">
        <f>SUM(F6:F19)</f>
        <v>976.09760544101027</v>
      </c>
      <c r="H20" s="189"/>
      <c r="I20" s="189"/>
      <c r="J20" s="189"/>
      <c r="K20" s="189"/>
      <c r="L20" s="189"/>
      <c r="N20" s="25" t="s">
        <v>938</v>
      </c>
      <c r="O20" s="95"/>
      <c r="P20" s="87">
        <f>SUM(P6:P19)</f>
        <v>142.82367253384265</v>
      </c>
      <c r="Q20" s="87">
        <f>SUM(Q6:Q19)</f>
        <v>2632.8816082776316</v>
      </c>
      <c r="R20" s="86">
        <f>SUM(R6:R19)</f>
        <v>139.86121082180395</v>
      </c>
      <c r="T20" s="189"/>
      <c r="U20" s="189"/>
      <c r="V20" s="189"/>
      <c r="W20" s="189"/>
      <c r="X20" s="189"/>
    </row>
    <row r="21" spans="1:24" x14ac:dyDescent="0.2">
      <c r="B21" s="88" t="s">
        <v>412</v>
      </c>
      <c r="C21" s="98"/>
      <c r="D21" s="87">
        <v>72.399642201142314</v>
      </c>
      <c r="E21" s="97">
        <v>1665.1752794193751</v>
      </c>
      <c r="F21" s="96">
        <v>149.27863169640665</v>
      </c>
      <c r="H21" s="189"/>
      <c r="I21" s="189"/>
      <c r="J21" s="189"/>
      <c r="K21" s="189"/>
      <c r="L21" s="189"/>
      <c r="N21" s="88" t="s">
        <v>105</v>
      </c>
      <c r="O21" s="95"/>
      <c r="P21" s="87">
        <v>87.289277199875755</v>
      </c>
      <c r="Q21" s="87">
        <v>1300.694631315233</v>
      </c>
      <c r="R21" s="86">
        <v>87.136065915746443</v>
      </c>
      <c r="T21" s="189"/>
      <c r="U21" s="189"/>
      <c r="V21" s="191"/>
      <c r="W21" s="189"/>
      <c r="X21" s="189"/>
    </row>
    <row r="22" spans="1:24" ht="13.5" thickBot="1" x14ac:dyDescent="0.25">
      <c r="B22" s="88" t="s">
        <v>105</v>
      </c>
      <c r="C22" s="95"/>
      <c r="D22" s="87">
        <v>307.8130315393596</v>
      </c>
      <c r="E22" s="87">
        <v>6267.0553289660447</v>
      </c>
      <c r="F22" s="86">
        <v>615.78047318020481</v>
      </c>
      <c r="H22" s="192"/>
      <c r="I22" s="192"/>
      <c r="J22" s="192"/>
      <c r="K22" s="189"/>
      <c r="L22" s="189"/>
      <c r="N22" s="85" t="s">
        <v>591</v>
      </c>
      <c r="O22" s="94"/>
      <c r="P22" s="84">
        <f>P20+P21</f>
        <v>230.11294973371841</v>
      </c>
      <c r="Q22" s="84">
        <f>Q20+Q21</f>
        <v>3933.5762395928646</v>
      </c>
      <c r="R22" s="83">
        <f>R20+R21</f>
        <v>226.99727673755041</v>
      </c>
      <c r="T22" s="189"/>
      <c r="U22" s="189"/>
      <c r="V22" s="189"/>
      <c r="W22" s="189"/>
      <c r="X22" s="189"/>
    </row>
    <row r="23" spans="1:24" ht="13.5" thickBot="1" x14ac:dyDescent="0.25">
      <c r="B23" s="85" t="s">
        <v>334</v>
      </c>
      <c r="C23" s="94"/>
      <c r="D23" s="84">
        <f>D20+D21+D22</f>
        <v>819.42404363451851</v>
      </c>
      <c r="E23" s="84">
        <f>E20+E21+E22</f>
        <v>14916.01582729584</v>
      </c>
      <c r="F23" s="83">
        <f>F20+F21+F22</f>
        <v>1741.1567103176217</v>
      </c>
      <c r="H23" s="189"/>
      <c r="I23" s="189"/>
      <c r="J23" s="189"/>
      <c r="K23" s="189"/>
      <c r="L23" s="189"/>
      <c r="N23" s="189"/>
      <c r="O23" s="189"/>
      <c r="P23" s="189"/>
      <c r="Q23" s="189"/>
      <c r="R23" s="189"/>
      <c r="T23" s="189"/>
      <c r="U23" s="189"/>
      <c r="V23" s="189"/>
      <c r="W23" s="189"/>
      <c r="X23" s="189"/>
    </row>
    <row r="24" spans="1:24" s="189" customFormat="1" x14ac:dyDescent="0.2">
      <c r="P24" s="191"/>
    </row>
    <row r="25" spans="1:24" s="189" customFormat="1" ht="13.5" thickBot="1" x14ac:dyDescent="0.25">
      <c r="D25" s="192"/>
      <c r="E25" s="192"/>
      <c r="F25" s="192"/>
    </row>
    <row r="26" spans="1:24" ht="63.75" x14ac:dyDescent="0.2">
      <c r="A26" s="188"/>
      <c r="B26" s="113" t="s">
        <v>588</v>
      </c>
      <c r="C26" s="36" t="s">
        <v>106</v>
      </c>
      <c r="D26" s="112" t="s">
        <v>87</v>
      </c>
      <c r="E26" s="112" t="s">
        <v>88</v>
      </c>
      <c r="F26" s="111" t="s">
        <v>338</v>
      </c>
      <c r="H26" s="113" t="s">
        <v>587</v>
      </c>
      <c r="I26" s="36" t="s">
        <v>586</v>
      </c>
      <c r="J26" s="112" t="s">
        <v>87</v>
      </c>
      <c r="K26" s="112" t="s">
        <v>88</v>
      </c>
      <c r="L26" s="111" t="s">
        <v>338</v>
      </c>
      <c r="N26" s="189"/>
      <c r="O26" s="189"/>
      <c r="P26" s="189"/>
      <c r="Q26" s="192"/>
      <c r="R26" s="189"/>
      <c r="T26" s="189"/>
      <c r="U26" s="189"/>
      <c r="V26" s="189"/>
      <c r="W26" s="189"/>
      <c r="X26" s="189"/>
    </row>
    <row r="27" spans="1:24" x14ac:dyDescent="0.2">
      <c r="A27" s="188"/>
      <c r="B27" s="89" t="s">
        <v>584</v>
      </c>
      <c r="C27" s="105">
        <f t="shared" ref="C27:C46" si="6">D27/$D$47</f>
        <v>0.37270028801836291</v>
      </c>
      <c r="D27" s="107">
        <v>190.67757156123184</v>
      </c>
      <c r="E27" s="107">
        <v>3569.2848365025748</v>
      </c>
      <c r="F27" s="106">
        <v>368.00633142242003</v>
      </c>
      <c r="H27" s="89" t="s">
        <v>583</v>
      </c>
      <c r="I27" s="105">
        <f t="shared" ref="I27:I42" si="7">J27/$J$43</f>
        <v>0.81761680725939201</v>
      </c>
      <c r="J27" s="107">
        <v>149.91459841142301</v>
      </c>
      <c r="K27" s="107">
        <v>1663.2466698702547</v>
      </c>
      <c r="L27" s="106">
        <v>132.38046274148036</v>
      </c>
      <c r="N27" s="189"/>
      <c r="O27" s="189"/>
      <c r="P27" s="189"/>
      <c r="Q27" s="189"/>
      <c r="R27" s="189"/>
      <c r="T27" s="189"/>
      <c r="U27" s="189"/>
      <c r="V27" s="189"/>
      <c r="W27" s="189"/>
      <c r="X27" s="189"/>
    </row>
    <row r="28" spans="1:24" x14ac:dyDescent="0.2">
      <c r="A28" s="188"/>
      <c r="B28" s="160" t="s">
        <v>582</v>
      </c>
      <c r="C28" s="157">
        <f t="shared" si="6"/>
        <v>1.8749878954274074E-2</v>
      </c>
      <c r="D28" s="158">
        <v>9.5926445484578764</v>
      </c>
      <c r="E28" s="158">
        <v>119.72204269496534</v>
      </c>
      <c r="F28" s="159">
        <v>29.081103101789296</v>
      </c>
      <c r="H28" s="160" t="s">
        <v>581</v>
      </c>
      <c r="I28" s="157">
        <f t="shared" si="7"/>
        <v>0.71407001535288028</v>
      </c>
      <c r="J28" s="158">
        <v>130.92871702098444</v>
      </c>
      <c r="K28" s="158">
        <v>1175.6750166990214</v>
      </c>
      <c r="L28" s="159">
        <v>112.72209187801123</v>
      </c>
      <c r="N28" s="189"/>
      <c r="O28" s="189"/>
      <c r="P28" s="189"/>
      <c r="Q28" s="189"/>
      <c r="R28" s="189"/>
      <c r="T28" s="189"/>
      <c r="U28" s="189"/>
      <c r="V28" s="189"/>
      <c r="W28" s="189"/>
      <c r="X28" s="189"/>
    </row>
    <row r="29" spans="1:24" x14ac:dyDescent="0.2">
      <c r="A29" s="188"/>
      <c r="B29" s="160" t="s">
        <v>580</v>
      </c>
      <c r="C29" s="157">
        <f t="shared" si="6"/>
        <v>3.3445717019027335E-2</v>
      </c>
      <c r="D29" s="158">
        <v>17.111197134352853</v>
      </c>
      <c r="E29" s="158">
        <v>375.47880216060508</v>
      </c>
      <c r="F29" s="159">
        <v>26.849755025255067</v>
      </c>
      <c r="H29" s="160" t="s">
        <v>579</v>
      </c>
      <c r="I29" s="157">
        <f t="shared" si="7"/>
        <v>3.7133257100632339E-2</v>
      </c>
      <c r="J29" s="158">
        <v>6.808589643122791</v>
      </c>
      <c r="K29" s="158">
        <v>34.611060277883411</v>
      </c>
      <c r="L29" s="159">
        <v>5.0651064418567771</v>
      </c>
      <c r="N29" s="189"/>
      <c r="O29" s="189"/>
      <c r="P29" s="189"/>
      <c r="Q29" s="189"/>
      <c r="R29" s="189"/>
      <c r="T29" s="189"/>
      <c r="U29" s="189"/>
      <c r="V29" s="189"/>
      <c r="W29" s="189"/>
      <c r="X29" s="189"/>
    </row>
    <row r="30" spans="1:24" x14ac:dyDescent="0.2">
      <c r="A30" s="188"/>
      <c r="B30" s="160" t="s">
        <v>578</v>
      </c>
      <c r="C30" s="157">
        <f t="shared" si="6"/>
        <v>0.17521280584177198</v>
      </c>
      <c r="D30" s="158">
        <v>89.640800928741513</v>
      </c>
      <c r="E30" s="158">
        <v>1610.1522726602263</v>
      </c>
      <c r="F30" s="159">
        <v>157.68589040528718</v>
      </c>
      <c r="H30" s="89" t="s">
        <v>577</v>
      </c>
      <c r="I30" s="105">
        <f t="shared" si="7"/>
        <v>4.0073172548821777E-2</v>
      </c>
      <c r="J30" s="107">
        <v>7.3476395254951727</v>
      </c>
      <c r="K30" s="107">
        <v>49.55403056994448</v>
      </c>
      <c r="L30" s="106">
        <v>2.8686034209747202</v>
      </c>
      <c r="N30" s="189"/>
      <c r="O30" s="189"/>
      <c r="P30" s="189"/>
      <c r="Q30" s="189"/>
      <c r="R30" s="189"/>
      <c r="T30" s="189"/>
      <c r="U30" s="189"/>
      <c r="V30" s="189"/>
      <c r="W30" s="189"/>
      <c r="X30" s="189"/>
    </row>
    <row r="31" spans="1:24" x14ac:dyDescent="0.2">
      <c r="A31" s="188"/>
      <c r="B31" s="160" t="s">
        <v>575</v>
      </c>
      <c r="C31" s="157">
        <f t="shared" si="6"/>
        <v>1.0605292217387737E-2</v>
      </c>
      <c r="D31" s="158">
        <v>5.425784284902651</v>
      </c>
      <c r="E31" s="158">
        <v>174.04969719352655</v>
      </c>
      <c r="F31" s="159">
        <v>12.490170327704046</v>
      </c>
      <c r="H31" s="89" t="s">
        <v>574</v>
      </c>
      <c r="I31" s="105">
        <f t="shared" si="7"/>
        <v>0</v>
      </c>
      <c r="J31" s="110">
        <v>0</v>
      </c>
      <c r="K31" s="110">
        <v>0</v>
      </c>
      <c r="L31" s="109">
        <v>0</v>
      </c>
      <c r="N31" s="189"/>
      <c r="O31" s="189"/>
      <c r="P31" s="189"/>
      <c r="Q31" s="189"/>
      <c r="R31" s="189"/>
      <c r="T31" s="189"/>
      <c r="U31" s="189"/>
      <c r="V31" s="189"/>
      <c r="W31" s="189"/>
      <c r="X31" s="189"/>
    </row>
    <row r="32" spans="1:24" x14ac:dyDescent="0.2">
      <c r="A32" s="188"/>
      <c r="B32" s="160" t="s">
        <v>573</v>
      </c>
      <c r="C32" s="157">
        <f t="shared" si="6"/>
        <v>5.8508713866000317E-2</v>
      </c>
      <c r="D32" s="158">
        <v>29.933702317370475</v>
      </c>
      <c r="E32" s="158">
        <v>533.65419176693672</v>
      </c>
      <c r="F32" s="159">
        <v>77.929869414478603</v>
      </c>
      <c r="H32" s="89" t="s">
        <v>572</v>
      </c>
      <c r="I32" s="105">
        <f t="shared" si="7"/>
        <v>1.9512841571295989E-2</v>
      </c>
      <c r="J32" s="107">
        <v>3.5777882524600662</v>
      </c>
      <c r="K32" s="107">
        <v>9.3824501557842233</v>
      </c>
      <c r="L32" s="106">
        <v>1.0767080294343181</v>
      </c>
      <c r="N32" s="189"/>
      <c r="O32" s="189"/>
      <c r="P32" s="189"/>
      <c r="Q32" s="189"/>
      <c r="R32" s="189"/>
      <c r="T32" s="189"/>
      <c r="U32" s="189"/>
      <c r="V32" s="189"/>
      <c r="W32" s="189"/>
      <c r="X32" s="189"/>
    </row>
    <row r="33" spans="2:24" x14ac:dyDescent="0.2">
      <c r="B33" s="89" t="s">
        <v>485</v>
      </c>
      <c r="C33" s="105">
        <f t="shared" si="6"/>
        <v>0.3494788814837827</v>
      </c>
      <c r="D33" s="107">
        <v>178.79724426180212</v>
      </c>
      <c r="E33" s="107">
        <v>2558.6613229026621</v>
      </c>
      <c r="F33" s="106">
        <v>363.60024655371404</v>
      </c>
      <c r="H33" s="160" t="s">
        <v>570</v>
      </c>
      <c r="I33" s="157">
        <f t="shared" si="7"/>
        <v>6.0725551209922426E-3</v>
      </c>
      <c r="J33" s="158">
        <v>1.1134368254320459</v>
      </c>
      <c r="K33" s="158">
        <v>4.4537473017281837</v>
      </c>
      <c r="L33" s="159">
        <v>0.4064044412826967</v>
      </c>
      <c r="N33" s="189"/>
      <c r="O33" s="189"/>
      <c r="P33" s="189"/>
      <c r="Q33" s="189"/>
      <c r="R33" s="189"/>
      <c r="T33" s="189"/>
      <c r="U33" s="189"/>
      <c r="V33" s="189"/>
      <c r="W33" s="189"/>
      <c r="X33" s="189"/>
    </row>
    <row r="34" spans="2:24" x14ac:dyDescent="0.2">
      <c r="B34" s="160" t="s">
        <v>568</v>
      </c>
      <c r="C34" s="157">
        <f t="shared" si="6"/>
        <v>0.30224070353316673</v>
      </c>
      <c r="D34" s="158">
        <v>154.62967223095626</v>
      </c>
      <c r="E34" s="158">
        <v>2375.3488355476934</v>
      </c>
      <c r="F34" s="159">
        <v>316.55381477739729</v>
      </c>
      <c r="H34" s="89" t="s">
        <v>567</v>
      </c>
      <c r="I34" s="105">
        <f t="shared" si="7"/>
        <v>2.085677260514137E-2</v>
      </c>
      <c r="J34" s="107">
        <v>3.8242054976080859</v>
      </c>
      <c r="K34" s="107">
        <v>21.074665486804225</v>
      </c>
      <c r="L34" s="106">
        <v>2.1130428978433278</v>
      </c>
      <c r="N34" s="189"/>
      <c r="O34" s="189"/>
      <c r="P34" s="189"/>
      <c r="Q34" s="189"/>
      <c r="R34" s="189"/>
      <c r="T34" s="189"/>
      <c r="U34" s="189"/>
      <c r="V34" s="189"/>
      <c r="W34" s="189"/>
      <c r="X34" s="189"/>
    </row>
    <row r="35" spans="2:24" x14ac:dyDescent="0.2">
      <c r="B35" s="160" t="s">
        <v>566</v>
      </c>
      <c r="C35" s="157">
        <f t="shared" si="6"/>
        <v>3.5444018942372799E-2</v>
      </c>
      <c r="D35" s="158">
        <v>18.133550403827329</v>
      </c>
      <c r="E35" s="158">
        <v>140.9767552679364</v>
      </c>
      <c r="F35" s="159">
        <v>34.485555166176304</v>
      </c>
      <c r="H35" s="89" t="s">
        <v>565</v>
      </c>
      <c r="I35" s="105">
        <f t="shared" si="7"/>
        <v>2.6769875007418779E-2</v>
      </c>
      <c r="J35" s="107">
        <v>4.9084057783904811</v>
      </c>
      <c r="K35" s="107">
        <v>38.287989661290759</v>
      </c>
      <c r="L35" s="106">
        <v>39.487508842789396</v>
      </c>
      <c r="N35" s="189"/>
      <c r="O35" s="189"/>
      <c r="P35" s="189"/>
      <c r="Q35" s="189"/>
      <c r="R35" s="189"/>
      <c r="T35" s="189"/>
      <c r="U35" s="189"/>
      <c r="V35" s="189"/>
      <c r="W35" s="189"/>
      <c r="X35" s="189"/>
    </row>
    <row r="36" spans="2:24" x14ac:dyDescent="0.2">
      <c r="B36" s="89" t="s">
        <v>484</v>
      </c>
      <c r="C36" s="105">
        <f t="shared" si="6"/>
        <v>1.2641469718689968E-2</v>
      </c>
      <c r="D36" s="104">
        <v>6.4675151171492766</v>
      </c>
      <c r="E36" s="104">
        <v>155.41572205060811</v>
      </c>
      <c r="F36" s="103">
        <v>10.013066325193112</v>
      </c>
      <c r="H36" s="160" t="s">
        <v>563</v>
      </c>
      <c r="I36" s="157">
        <f t="shared" si="7"/>
        <v>2.1103790558472967E-2</v>
      </c>
      <c r="J36" s="158">
        <v>3.869497616049542</v>
      </c>
      <c r="K36" s="158">
        <v>35.171265174267944</v>
      </c>
      <c r="L36" s="159">
        <v>39.383618026555304</v>
      </c>
      <c r="N36" s="189"/>
      <c r="O36" s="189"/>
      <c r="P36" s="189"/>
      <c r="Q36" s="189"/>
      <c r="R36" s="189"/>
      <c r="T36" s="189"/>
      <c r="U36" s="189"/>
      <c r="V36" s="189"/>
      <c r="W36" s="189"/>
      <c r="X36" s="189"/>
    </row>
    <row r="37" spans="2:24" x14ac:dyDescent="0.2">
      <c r="B37" s="160" t="s">
        <v>562</v>
      </c>
      <c r="C37" s="157">
        <f t="shared" si="6"/>
        <v>1.0038619805333601E-2</v>
      </c>
      <c r="D37" s="158">
        <v>5.1358684386452298</v>
      </c>
      <c r="E37" s="158">
        <v>146.09419530107979</v>
      </c>
      <c r="F37" s="159">
        <v>6.797139596605839</v>
      </c>
      <c r="H37" s="89" t="s">
        <v>561</v>
      </c>
      <c r="I37" s="105">
        <f t="shared" si="7"/>
        <v>1.1889459267048928E-2</v>
      </c>
      <c r="J37" s="107">
        <v>2.179998619797376</v>
      </c>
      <c r="K37" s="107">
        <v>13.079991718784255</v>
      </c>
      <c r="L37" s="106">
        <v>1.7592588861764824</v>
      </c>
      <c r="N37" s="189"/>
      <c r="O37" s="189"/>
      <c r="P37" s="189"/>
      <c r="Q37" s="189"/>
      <c r="R37" s="189"/>
      <c r="T37" s="189"/>
      <c r="U37" s="189"/>
      <c r="V37" s="189"/>
      <c r="W37" s="189"/>
      <c r="X37" s="189"/>
    </row>
    <row r="38" spans="2:24" x14ac:dyDescent="0.2">
      <c r="B38" s="89" t="s">
        <v>502</v>
      </c>
      <c r="C38" s="105">
        <f t="shared" si="6"/>
        <v>1.1821680796005582E-2</v>
      </c>
      <c r="D38" s="104">
        <v>6.0481020767103182</v>
      </c>
      <c r="E38" s="104">
        <v>76.576732103337747</v>
      </c>
      <c r="F38" s="103">
        <v>9.6269420608994309</v>
      </c>
      <c r="H38" s="160" t="s">
        <v>560</v>
      </c>
      <c r="I38" s="157">
        <f t="shared" si="7"/>
        <v>1.1889459267048928E-2</v>
      </c>
      <c r="J38" s="158">
        <v>2.179998619797376</v>
      </c>
      <c r="K38" s="158">
        <v>13.079991718784255</v>
      </c>
      <c r="L38" s="159">
        <v>1.7592588861764824</v>
      </c>
      <c r="N38" s="189"/>
      <c r="O38" s="189"/>
      <c r="P38" s="189"/>
      <c r="Q38" s="189"/>
      <c r="R38" s="189"/>
      <c r="T38" s="189"/>
      <c r="U38" s="189"/>
      <c r="V38" s="189"/>
      <c r="W38" s="189"/>
      <c r="X38" s="189"/>
    </row>
    <row r="39" spans="2:24" x14ac:dyDescent="0.2">
      <c r="B39" s="89" t="s">
        <v>558</v>
      </c>
      <c r="C39" s="105">
        <f t="shared" si="6"/>
        <v>0.20938925935249836</v>
      </c>
      <c r="D39" s="107">
        <v>107.12585089918738</v>
      </c>
      <c r="E39" s="107">
        <v>1868.1862020222247</v>
      </c>
      <c r="F39" s="106">
        <v>315.26344437318141</v>
      </c>
      <c r="H39" s="89" t="s">
        <v>557</v>
      </c>
      <c r="I39" s="105">
        <f t="shared" si="7"/>
        <v>4.5813044412782784E-2</v>
      </c>
      <c r="J39" s="107">
        <v>8.4000770216164415</v>
      </c>
      <c r="K39" s="107">
        <v>50.193113773982333</v>
      </c>
      <c r="L39" s="106">
        <v>4.6502842342144541</v>
      </c>
      <c r="N39" s="189"/>
      <c r="O39" s="189"/>
      <c r="P39" s="189"/>
      <c r="Q39" s="189"/>
      <c r="R39" s="189"/>
      <c r="T39" s="189"/>
      <c r="U39" s="189"/>
      <c r="V39" s="189"/>
      <c r="W39" s="189"/>
      <c r="X39" s="189"/>
    </row>
    <row r="40" spans="2:24" x14ac:dyDescent="0.2">
      <c r="B40" s="160" t="s">
        <v>556</v>
      </c>
      <c r="C40" s="157">
        <f t="shared" si="6"/>
        <v>6.7423765711458333E-2</v>
      </c>
      <c r="D40" s="158">
        <v>34.494741014906062</v>
      </c>
      <c r="E40" s="158">
        <v>718.95073631600224</v>
      </c>
      <c r="F40" s="159">
        <v>148.86357560907112</v>
      </c>
      <c r="H40" s="160" t="s">
        <v>555</v>
      </c>
      <c r="I40" s="157">
        <f t="shared" si="7"/>
        <v>3.8169522233218275E-2</v>
      </c>
      <c r="J40" s="158">
        <v>6.9985946305693059</v>
      </c>
      <c r="K40" s="158">
        <v>44.548795750111523</v>
      </c>
      <c r="L40" s="159">
        <v>3.2390600124913322</v>
      </c>
      <c r="N40" s="189"/>
      <c r="O40" s="189"/>
      <c r="P40" s="189"/>
      <c r="Q40" s="189"/>
      <c r="R40" s="189"/>
      <c r="T40" s="189"/>
      <c r="U40" s="189"/>
      <c r="V40" s="189"/>
      <c r="W40" s="189"/>
      <c r="X40" s="189"/>
    </row>
    <row r="41" spans="2:24" x14ac:dyDescent="0.2">
      <c r="B41" s="160" t="s">
        <v>554</v>
      </c>
      <c r="C41" s="157">
        <f t="shared" si="6"/>
        <v>3.6893778435830485E-2</v>
      </c>
      <c r="D41" s="158">
        <v>18.875263325569779</v>
      </c>
      <c r="E41" s="158">
        <v>133.58356238754354</v>
      </c>
      <c r="F41" s="159">
        <v>66.859274843425709</v>
      </c>
      <c r="H41" s="160" t="s">
        <v>553</v>
      </c>
      <c r="I41" s="157">
        <f t="shared" si="7"/>
        <v>7.6435221795645106E-3</v>
      </c>
      <c r="J41" s="158">
        <v>1.4014823910471363</v>
      </c>
      <c r="K41" s="158">
        <v>5.6443180238708068</v>
      </c>
      <c r="L41" s="159">
        <v>1.4112242217231217</v>
      </c>
      <c r="N41" s="189"/>
      <c r="O41" s="189"/>
      <c r="P41" s="189"/>
      <c r="Q41" s="189"/>
      <c r="R41" s="189"/>
      <c r="T41" s="189"/>
      <c r="U41" s="189"/>
      <c r="V41" s="189"/>
      <c r="W41" s="189"/>
      <c r="X41" s="189"/>
    </row>
    <row r="42" spans="2:24" x14ac:dyDescent="0.2">
      <c r="B42" s="160" t="s">
        <v>551</v>
      </c>
      <c r="C42" s="157">
        <f t="shared" si="6"/>
        <v>6.6613534789160414E-3</v>
      </c>
      <c r="D42" s="158">
        <v>3.4080217952718432</v>
      </c>
      <c r="E42" s="158">
        <v>13.632087181087373</v>
      </c>
      <c r="F42" s="159">
        <v>4.2327630697276293</v>
      </c>
      <c r="H42" s="89" t="s">
        <v>550</v>
      </c>
      <c r="I42" s="105">
        <f t="shared" si="7"/>
        <v>1.7468027328098292E-2</v>
      </c>
      <c r="J42" s="107">
        <v>3.2028601646649144</v>
      </c>
      <c r="K42" s="107">
        <v>9.8778080446673293</v>
      </c>
      <c r="L42" s="106">
        <v>1.6673857805939001</v>
      </c>
      <c r="N42" s="189"/>
      <c r="O42" s="189"/>
      <c r="P42" s="189"/>
      <c r="Q42" s="189"/>
      <c r="R42" s="189"/>
      <c r="T42" s="189"/>
      <c r="U42" s="189"/>
      <c r="V42" s="189"/>
      <c r="W42" s="189"/>
      <c r="X42" s="189"/>
    </row>
    <row r="43" spans="2:24" x14ac:dyDescent="0.2">
      <c r="B43" s="160" t="s">
        <v>548</v>
      </c>
      <c r="C43" s="157">
        <f t="shared" si="6"/>
        <v>6.9468278115917936E-2</v>
      </c>
      <c r="D43" s="158">
        <v>35.540736075392743</v>
      </c>
      <c r="E43" s="158">
        <v>435.40283129363883</v>
      </c>
      <c r="F43" s="159">
        <v>44.460168522580261</v>
      </c>
      <c r="H43" s="88" t="s">
        <v>324</v>
      </c>
      <c r="I43" s="95"/>
      <c r="J43" s="87">
        <f>J27+J30+J31+J32+J34+J35+J37+J39+J42</f>
        <v>183.35557327145557</v>
      </c>
      <c r="K43" s="87">
        <f t="shared" ref="K43:L43" si="8">K27+K30+K31+K32+K34+K35+K37+K39+K42</f>
        <v>1854.6967192815121</v>
      </c>
      <c r="L43" s="86">
        <f t="shared" si="8"/>
        <v>186.00325483350696</v>
      </c>
      <c r="N43" s="189"/>
      <c r="O43" s="189"/>
      <c r="P43" s="189"/>
      <c r="Q43" s="189"/>
      <c r="R43" s="189"/>
      <c r="T43" s="189"/>
      <c r="U43" s="189"/>
      <c r="V43" s="189"/>
      <c r="W43" s="189"/>
      <c r="X43" s="189"/>
    </row>
    <row r="44" spans="2:24" x14ac:dyDescent="0.2">
      <c r="B44" s="89" t="s">
        <v>546</v>
      </c>
      <c r="C44" s="105">
        <f t="shared" si="6"/>
        <v>4.3968420630660386E-2</v>
      </c>
      <c r="D44" s="104">
        <v>22.494728179077821</v>
      </c>
      <c r="E44" s="104">
        <v>420.83568274838831</v>
      </c>
      <c r="F44" s="103">
        <v>58.866206402008842</v>
      </c>
      <c r="H44" s="88" t="s">
        <v>105</v>
      </c>
      <c r="I44" s="95"/>
      <c r="J44" s="87">
        <f>J15</f>
        <v>168.92539762754899</v>
      </c>
      <c r="K44" s="87">
        <f t="shared" ref="K44:L44" si="9">K15</f>
        <v>1624.35846451319</v>
      </c>
      <c r="L44" s="86">
        <f t="shared" si="9"/>
        <v>143.74746349717162</v>
      </c>
      <c r="N44" s="189"/>
      <c r="O44" s="189"/>
      <c r="P44" s="189"/>
      <c r="Q44" s="189"/>
      <c r="R44" s="189"/>
      <c r="T44" s="189"/>
      <c r="U44" s="189"/>
      <c r="V44" s="189"/>
      <c r="W44" s="189"/>
      <c r="X44" s="189"/>
    </row>
    <row r="45" spans="2:24" ht="13.5" thickBot="1" x14ac:dyDescent="0.25">
      <c r="B45" s="160" t="s">
        <v>544</v>
      </c>
      <c r="C45" s="157">
        <f t="shared" si="6"/>
        <v>2.4514977650176607E-2</v>
      </c>
      <c r="D45" s="158">
        <v>12.542132527097053</v>
      </c>
      <c r="E45" s="158">
        <v>149.69084550138174</v>
      </c>
      <c r="F45" s="159">
        <v>37.983627454744919</v>
      </c>
      <c r="H45" s="85" t="s">
        <v>543</v>
      </c>
      <c r="I45" s="94"/>
      <c r="J45" s="84">
        <f>J43+J44</f>
        <v>352.28097089900456</v>
      </c>
      <c r="K45" s="84">
        <f t="shared" ref="K45:L45" si="10">K43+K44</f>
        <v>3479.0551837947023</v>
      </c>
      <c r="L45" s="83">
        <f t="shared" si="10"/>
        <v>329.75071833067858</v>
      </c>
      <c r="N45" s="189"/>
      <c r="O45" s="189"/>
      <c r="P45" s="189"/>
      <c r="Q45" s="189"/>
      <c r="R45" s="189"/>
      <c r="T45" s="189"/>
      <c r="U45" s="189"/>
      <c r="V45" s="189"/>
      <c r="W45" s="189"/>
      <c r="X45" s="189"/>
    </row>
    <row r="46" spans="2:24" x14ac:dyDescent="0.2">
      <c r="B46" s="160" t="s">
        <v>541</v>
      </c>
      <c r="C46" s="157">
        <f t="shared" si="6"/>
        <v>9.2790318353073598E-3</v>
      </c>
      <c r="D46" s="158">
        <v>4.7472548685247968</v>
      </c>
      <c r="E46" s="158">
        <v>57.048363637796719</v>
      </c>
      <c r="F46" s="159">
        <v>11.824898126766954</v>
      </c>
      <c r="H46" s="189"/>
      <c r="I46" s="189"/>
      <c r="J46" s="189"/>
      <c r="K46" s="189"/>
      <c r="L46" s="189"/>
      <c r="N46" s="189"/>
      <c r="O46" s="189"/>
      <c r="P46" s="189"/>
      <c r="Q46" s="189"/>
      <c r="R46" s="189"/>
      <c r="T46" s="189"/>
      <c r="U46" s="189"/>
      <c r="V46" s="189"/>
      <c r="W46" s="189"/>
      <c r="X46" s="189"/>
    </row>
    <row r="47" spans="2:24" x14ac:dyDescent="0.2">
      <c r="B47" s="88" t="s">
        <v>324</v>
      </c>
      <c r="C47" s="102"/>
      <c r="D47" s="87">
        <f>D27+D33+D36+D38+D39+D44</f>
        <v>511.6110120951588</v>
      </c>
      <c r="E47" s="87">
        <f t="shared" ref="E47:F47" si="11">E27+E33+E36+E38+E39+E44</f>
        <v>8648.9604983297959</v>
      </c>
      <c r="F47" s="86">
        <f t="shared" si="11"/>
        <v>1125.3762371374169</v>
      </c>
      <c r="H47" s="189"/>
      <c r="I47" s="189"/>
      <c r="J47" s="189"/>
      <c r="K47" s="189"/>
      <c r="L47" s="189"/>
      <c r="N47" s="189"/>
      <c r="O47" s="189"/>
      <c r="P47" s="189"/>
      <c r="Q47" s="189"/>
      <c r="R47" s="189"/>
      <c r="T47" s="189"/>
      <c r="U47" s="189"/>
      <c r="V47" s="189"/>
      <c r="W47" s="189"/>
      <c r="X47" s="189"/>
    </row>
    <row r="48" spans="2:24" x14ac:dyDescent="0.2">
      <c r="B48" s="88" t="s">
        <v>105</v>
      </c>
      <c r="C48" s="102"/>
      <c r="D48" s="87">
        <f>D22</f>
        <v>307.8130315393596</v>
      </c>
      <c r="E48" s="87">
        <f t="shared" ref="E48:F48" si="12">E22</f>
        <v>6267.0553289660447</v>
      </c>
      <c r="F48" s="86">
        <f t="shared" si="12"/>
        <v>615.78047318020481</v>
      </c>
      <c r="H48" s="189"/>
      <c r="I48" s="189"/>
      <c r="J48" s="189"/>
      <c r="K48" s="189"/>
      <c r="L48" s="189"/>
      <c r="N48" s="189"/>
      <c r="O48" s="189"/>
      <c r="P48" s="189"/>
      <c r="Q48" s="189"/>
      <c r="R48" s="189"/>
      <c r="T48" s="189"/>
      <c r="U48" s="189"/>
      <c r="V48" s="189"/>
      <c r="W48" s="189"/>
      <c r="X48" s="189"/>
    </row>
    <row r="49" spans="2:24" ht="13.5" thickBot="1" x14ac:dyDescent="0.25">
      <c r="B49" s="85" t="s">
        <v>334</v>
      </c>
      <c r="C49" s="101"/>
      <c r="D49" s="84">
        <f>D47+D48</f>
        <v>819.4240436345184</v>
      </c>
      <c r="E49" s="84">
        <f t="shared" ref="E49:F49" si="13">E47+E48</f>
        <v>14916.01582729584</v>
      </c>
      <c r="F49" s="83">
        <f t="shared" si="13"/>
        <v>1741.1567103176217</v>
      </c>
      <c r="H49" s="189"/>
      <c r="I49" s="189"/>
      <c r="J49" s="189"/>
      <c r="K49" s="189"/>
      <c r="L49" s="189"/>
      <c r="N49" s="189"/>
      <c r="O49" s="189"/>
      <c r="P49" s="189"/>
      <c r="Q49" s="189"/>
      <c r="R49" s="189"/>
      <c r="T49" s="189"/>
      <c r="U49" s="189"/>
      <c r="V49" s="189"/>
      <c r="W49" s="189"/>
      <c r="X49" s="189"/>
    </row>
    <row r="50" spans="2:24" s="189" customFormat="1" x14ac:dyDescent="0.2"/>
    <row r="51" spans="2:24" s="189" customFormat="1" x14ac:dyDescent="0.2"/>
    <row r="52" spans="2:24" s="189" customFormat="1" x14ac:dyDescent="0.2"/>
    <row r="53" spans="2:24" s="189" customFormat="1" x14ac:dyDescent="0.2"/>
    <row r="54" spans="2:24" s="189" customFormat="1" x14ac:dyDescent="0.2">
      <c r="B54" s="192"/>
      <c r="C54" s="192"/>
      <c r="D54" s="192"/>
    </row>
    <row r="55" spans="2:24" s="189" customFormat="1" x14ac:dyDescent="0.2"/>
    <row r="56" spans="2:24" s="189" customFormat="1" x14ac:dyDescent="0.2"/>
    <row r="57" spans="2:24" s="189" customFormat="1" x14ac:dyDescent="0.2"/>
    <row r="58" spans="2:24" s="189" customFormat="1" x14ac:dyDescent="0.2"/>
    <row r="59" spans="2:24" s="189" customFormat="1" x14ac:dyDescent="0.2"/>
    <row r="60" spans="2:24" s="189" customFormat="1" x14ac:dyDescent="0.2"/>
    <row r="61" spans="2:24" s="189" customFormat="1" x14ac:dyDescent="0.2"/>
    <row r="62" spans="2:24" s="189" customFormat="1" x14ac:dyDescent="0.2"/>
    <row r="63" spans="2:24" s="189" customFormat="1" x14ac:dyDescent="0.2"/>
    <row r="64" spans="2:24" s="189" customFormat="1" x14ac:dyDescent="0.2"/>
    <row r="65" spans="8:20" s="189" customFormat="1" x14ac:dyDescent="0.2"/>
    <row r="66" spans="8:20" s="189" customFormat="1" x14ac:dyDescent="0.2"/>
    <row r="67" spans="8:20" s="189" customFormat="1" x14ac:dyDescent="0.2"/>
    <row r="68" spans="8:20" s="189" customFormat="1" x14ac:dyDescent="0.2"/>
    <row r="69" spans="8:20" s="189" customFormat="1" x14ac:dyDescent="0.2"/>
    <row r="70" spans="8:20" s="189" customFormat="1" x14ac:dyDescent="0.2"/>
    <row r="71" spans="8:20" s="189" customFormat="1" x14ac:dyDescent="0.2"/>
    <row r="72" spans="8:20" s="189" customFormat="1" x14ac:dyDescent="0.2"/>
    <row r="73" spans="8:20" s="189" customFormat="1" x14ac:dyDescent="0.2"/>
    <row r="74" spans="8:20" s="189" customFormat="1" x14ac:dyDescent="0.2"/>
    <row r="75" spans="8:20" s="189" customFormat="1" x14ac:dyDescent="0.2"/>
    <row r="76" spans="8:20" s="189" customFormat="1" x14ac:dyDescent="0.2"/>
    <row r="77" spans="8:20" s="189" customFormat="1" x14ac:dyDescent="0.2"/>
    <row r="78" spans="8:20" x14ac:dyDescent="0.2">
      <c r="H78" s="189"/>
      <c r="I78" s="189"/>
      <c r="J78" s="189"/>
      <c r="K78" s="189"/>
      <c r="L78" s="189"/>
      <c r="N78" s="189"/>
      <c r="O78" s="189"/>
      <c r="P78" s="189"/>
      <c r="Q78" s="189"/>
      <c r="R78" s="189"/>
      <c r="T78" s="189"/>
    </row>
    <row r="79" spans="8:20" x14ac:dyDescent="0.2">
      <c r="H79" s="189"/>
      <c r="I79" s="189"/>
      <c r="J79" s="189"/>
      <c r="K79" s="189"/>
      <c r="L79" s="189"/>
      <c r="N79" s="189"/>
      <c r="O79" s="189"/>
      <c r="P79" s="189"/>
      <c r="Q79" s="189"/>
      <c r="R79" s="189"/>
      <c r="T79" s="189"/>
    </row>
    <row r="80" spans="8:20" x14ac:dyDescent="0.2">
      <c r="H80" s="189"/>
      <c r="I80" s="189"/>
      <c r="J80" s="189"/>
      <c r="K80" s="189"/>
      <c r="L80" s="189"/>
      <c r="N80" s="189"/>
      <c r="O80" s="189"/>
      <c r="P80" s="189"/>
      <c r="Q80" s="189"/>
      <c r="R80" s="189"/>
      <c r="T80" s="189"/>
    </row>
    <row r="111" spans="4:4" x14ac:dyDescent="0.2">
      <c r="D111" s="115"/>
    </row>
    <row r="131" spans="2:6" x14ac:dyDescent="0.2">
      <c r="B131" s="154"/>
      <c r="C131" s="152"/>
      <c r="D131" s="153"/>
      <c r="E131" s="153"/>
      <c r="F131" s="156"/>
    </row>
    <row r="132" spans="2:6" x14ac:dyDescent="0.2">
      <c r="B132" s="154"/>
      <c r="C132" s="152"/>
      <c r="D132" s="153"/>
      <c r="E132" s="153"/>
      <c r="F132" s="156"/>
    </row>
    <row r="133" spans="2:6" x14ac:dyDescent="0.2">
      <c r="B133" s="154"/>
      <c r="C133" s="152"/>
      <c r="D133" s="153"/>
      <c r="E133" s="153"/>
      <c r="F133" s="156"/>
    </row>
    <row r="134" spans="2:6" x14ac:dyDescent="0.2">
      <c r="B134" s="154"/>
      <c r="C134" s="152"/>
      <c r="D134" s="153"/>
      <c r="E134" s="153"/>
      <c r="F134" s="156"/>
    </row>
    <row r="135" spans="2:6" x14ac:dyDescent="0.2">
      <c r="B135" s="154"/>
      <c r="C135" s="152"/>
      <c r="D135" s="153"/>
      <c r="E135" s="153"/>
      <c r="F135" s="156"/>
    </row>
    <row r="136" spans="2:6" x14ac:dyDescent="0.2">
      <c r="B136" s="154"/>
      <c r="C136" s="152"/>
      <c r="D136" s="153"/>
      <c r="E136" s="153"/>
      <c r="F136" s="156"/>
    </row>
    <row r="137" spans="2:6" x14ac:dyDescent="0.2">
      <c r="B137" s="154"/>
      <c r="C137" s="152"/>
      <c r="D137" s="153"/>
      <c r="E137" s="153"/>
      <c r="F137" s="156"/>
    </row>
    <row r="138" spans="2:6" x14ac:dyDescent="0.2">
      <c r="B138" s="154"/>
      <c r="C138" s="152"/>
      <c r="D138" s="153"/>
      <c r="E138" s="153"/>
      <c r="F138" s="156"/>
    </row>
    <row r="139" spans="2:6" x14ac:dyDescent="0.2">
      <c r="B139" s="154"/>
      <c r="C139" s="152"/>
      <c r="D139" s="153"/>
      <c r="E139" s="153"/>
      <c r="F139" s="156"/>
    </row>
    <row r="140" spans="2:6" x14ac:dyDescent="0.2">
      <c r="B140" s="154"/>
      <c r="C140" s="152"/>
      <c r="D140" s="153"/>
      <c r="E140" s="153"/>
      <c r="F140" s="156"/>
    </row>
    <row r="141" spans="2:6" x14ac:dyDescent="0.2">
      <c r="B141" s="154"/>
      <c r="C141" s="152"/>
      <c r="D141" s="153"/>
      <c r="E141" s="153"/>
      <c r="F141" s="156"/>
    </row>
    <row r="142" spans="2:6" x14ac:dyDescent="0.2">
      <c r="B142" s="154"/>
      <c r="C142" s="152"/>
      <c r="D142" s="153"/>
      <c r="E142" s="153"/>
      <c r="F142" s="156"/>
    </row>
    <row r="143" spans="2:6" x14ac:dyDescent="0.2">
      <c r="B143" s="154"/>
      <c r="C143" s="152"/>
      <c r="D143" s="153"/>
      <c r="E143" s="153"/>
      <c r="F143" s="156"/>
    </row>
    <row r="144" spans="2:6" x14ac:dyDescent="0.2">
      <c r="B144" s="154"/>
      <c r="C144" s="152"/>
      <c r="D144" s="153"/>
      <c r="E144" s="153"/>
      <c r="F144" s="156"/>
    </row>
    <row r="145" spans="2:6" x14ac:dyDescent="0.2">
      <c r="B145" s="154"/>
      <c r="C145" s="152"/>
      <c r="D145" s="153"/>
      <c r="E145" s="153"/>
      <c r="F145" s="156"/>
    </row>
    <row r="146" spans="2:6" x14ac:dyDescent="0.2">
      <c r="B146" s="154"/>
      <c r="C146" s="152"/>
      <c r="D146" s="153"/>
      <c r="E146" s="153"/>
      <c r="F146" s="156"/>
    </row>
    <row r="147" spans="2:6" x14ac:dyDescent="0.2">
      <c r="B147" s="154"/>
      <c r="C147" s="152"/>
      <c r="D147" s="153"/>
      <c r="E147" s="153"/>
      <c r="F147" s="156"/>
    </row>
    <row r="148" spans="2:6" x14ac:dyDescent="0.2">
      <c r="B148" s="154"/>
      <c r="C148" s="152"/>
      <c r="D148" s="153"/>
      <c r="E148" s="153"/>
      <c r="F148" s="156"/>
    </row>
    <row r="149" spans="2:6" x14ac:dyDescent="0.2">
      <c r="B149" s="154"/>
      <c r="C149" s="152"/>
      <c r="D149" s="153"/>
      <c r="E149" s="153"/>
      <c r="F149" s="156"/>
    </row>
    <row r="150" spans="2:6" x14ac:dyDescent="0.2">
      <c r="B150" s="154"/>
      <c r="C150" s="152"/>
      <c r="D150" s="153"/>
      <c r="E150" s="153"/>
      <c r="F150" s="156"/>
    </row>
    <row r="151" spans="2:6" x14ac:dyDescent="0.2">
      <c r="B151" s="154"/>
      <c r="C151" s="152"/>
      <c r="D151" s="153"/>
      <c r="E151" s="153"/>
      <c r="F151" s="156"/>
    </row>
    <row r="152" spans="2:6" x14ac:dyDescent="0.2">
      <c r="B152" s="154"/>
      <c r="C152" s="152"/>
      <c r="D152" s="153"/>
      <c r="E152" s="153"/>
      <c r="F152" s="156"/>
    </row>
    <row r="153" spans="2:6" x14ac:dyDescent="0.2">
      <c r="B153" s="154"/>
      <c r="C153" s="152"/>
      <c r="D153" s="153"/>
      <c r="E153" s="153"/>
      <c r="F153" s="156"/>
    </row>
    <row r="154" spans="2:6" x14ac:dyDescent="0.2">
      <c r="B154" s="154"/>
      <c r="C154" s="152"/>
      <c r="D154" s="153"/>
      <c r="E154" s="153"/>
      <c r="F154" s="156"/>
    </row>
    <row r="155" spans="2:6" x14ac:dyDescent="0.2">
      <c r="B155" s="154"/>
      <c r="C155" s="152"/>
      <c r="D155" s="153"/>
      <c r="E155" s="153"/>
      <c r="F155" s="156"/>
    </row>
    <row r="156" spans="2:6" x14ac:dyDescent="0.2">
      <c r="B156" s="154"/>
      <c r="C156" s="152"/>
      <c r="D156" s="153"/>
      <c r="E156" s="153"/>
      <c r="F156" s="156"/>
    </row>
    <row r="157" spans="2:6" x14ac:dyDescent="0.2">
      <c r="B157" s="154"/>
      <c r="C157" s="152"/>
      <c r="D157" s="153"/>
      <c r="E157" s="153"/>
      <c r="F157" s="156"/>
    </row>
    <row r="158" spans="2:6" x14ac:dyDescent="0.2">
      <c r="B158" s="154"/>
      <c r="C158" s="152"/>
      <c r="D158" s="153"/>
      <c r="E158" s="153"/>
      <c r="F158" s="156"/>
    </row>
    <row r="159" spans="2:6" x14ac:dyDescent="0.2">
      <c r="B159" s="154"/>
      <c r="C159" s="152"/>
      <c r="D159" s="153"/>
      <c r="E159" s="153"/>
      <c r="F159" s="156"/>
    </row>
    <row r="160" spans="2:6" x14ac:dyDescent="0.2">
      <c r="B160" s="154"/>
      <c r="C160" s="152"/>
      <c r="D160" s="153"/>
      <c r="E160" s="153"/>
      <c r="F160" s="156"/>
    </row>
    <row r="161" spans="2:6" x14ac:dyDescent="0.2">
      <c r="B161" s="154"/>
      <c r="C161" s="152"/>
      <c r="D161" s="153"/>
      <c r="E161" s="153"/>
      <c r="F161" s="156"/>
    </row>
    <row r="162" spans="2:6" x14ac:dyDescent="0.2">
      <c r="B162" s="154"/>
      <c r="C162" s="152"/>
      <c r="D162" s="153"/>
      <c r="E162" s="153"/>
      <c r="F162" s="156"/>
    </row>
    <row r="163" spans="2:6" x14ac:dyDescent="0.2">
      <c r="B163" s="154"/>
      <c r="C163" s="152"/>
      <c r="D163" s="153"/>
      <c r="E163" s="153"/>
      <c r="F163" s="156"/>
    </row>
    <row r="164" spans="2:6" x14ac:dyDescent="0.2">
      <c r="B164" s="154"/>
      <c r="C164" s="155"/>
      <c r="D164" s="155"/>
      <c r="E164" s="155"/>
      <c r="F164" s="155"/>
    </row>
    <row r="165" spans="2:6" x14ac:dyDescent="0.2">
      <c r="B165" s="154"/>
      <c r="C165" s="155"/>
      <c r="D165" s="155"/>
      <c r="E165" s="155"/>
      <c r="F165" s="155"/>
    </row>
    <row r="166" spans="2:6" x14ac:dyDescent="0.2">
      <c r="B166" s="154"/>
      <c r="C166" s="155"/>
      <c r="D166" s="155"/>
      <c r="E166" s="155"/>
      <c r="F166" s="155"/>
    </row>
  </sheetData>
  <sortState xmlns:xlrd2="http://schemas.microsoft.com/office/spreadsheetml/2017/richdata2" ref="B116:F163">
    <sortCondition descending="1" ref="C58:C105"/>
  </sortState>
  <pageMargins left="0.7" right="0.7" top="0.75" bottom="0.75" header="0.3" footer="0.3"/>
  <pageSetup paperSize="9" scale="19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"/>
  <dimension ref="A1:AJ106"/>
  <sheetViews>
    <sheetView showGridLines="0" zoomScale="80" zoomScaleNormal="80" workbookViewId="0"/>
  </sheetViews>
  <sheetFormatPr defaultColWidth="9.140625" defaultRowHeight="12.75" x14ac:dyDescent="0.2"/>
  <cols>
    <col min="1" max="1" width="7.85546875" style="1" customWidth="1"/>
    <col min="2" max="2" width="31.7109375" style="1" customWidth="1"/>
    <col min="3" max="3" width="15" style="1" customWidth="1"/>
    <col min="4" max="4" width="8.7109375" style="1" bestFit="1" customWidth="1"/>
    <col min="5" max="5" width="10.140625" style="19" customWidth="1"/>
    <col min="6" max="6" width="13.7109375" style="1" customWidth="1"/>
    <col min="7" max="7" width="8.85546875" style="1" customWidth="1"/>
    <col min="8" max="8" width="31.140625" style="1" customWidth="1"/>
    <col min="9" max="9" width="13.85546875" style="1" customWidth="1"/>
    <col min="10" max="10" width="10.140625" style="1" customWidth="1"/>
    <col min="11" max="11" width="11.7109375" style="1" customWidth="1"/>
    <col min="12" max="12" width="13.140625" style="1" customWidth="1"/>
    <col min="13" max="13" width="8.140625" style="1" customWidth="1"/>
    <col min="14" max="14" width="23.140625" style="1" bestFit="1" customWidth="1"/>
    <col min="15" max="15" width="17.42578125" style="1" customWidth="1"/>
    <col min="16" max="16" width="9.42578125" style="1" customWidth="1"/>
    <col min="17" max="17" width="9.7109375" style="1" customWidth="1"/>
    <col min="18" max="18" width="13" style="1" customWidth="1"/>
    <col min="19" max="19" width="9.85546875" style="1" customWidth="1"/>
    <col min="20" max="20" width="23.42578125" style="1" customWidth="1"/>
    <col min="21" max="21" width="17.42578125" style="1" customWidth="1"/>
    <col min="22" max="22" width="8.7109375" style="1" customWidth="1"/>
    <col min="23" max="23" width="10.5703125" style="1" customWidth="1"/>
    <col min="24" max="24" width="12.7109375" style="1" customWidth="1"/>
    <col min="25" max="25" width="8.28515625" style="1" customWidth="1"/>
    <col min="26" max="26" width="20.140625" style="1" customWidth="1"/>
    <col min="27" max="27" width="15" style="1" customWidth="1"/>
    <col min="28" max="28" width="9.85546875" style="1" customWidth="1"/>
    <col min="29" max="29" width="11.85546875" style="1" customWidth="1"/>
    <col min="30" max="30" width="11.42578125" style="1" customWidth="1"/>
    <col min="31" max="31" width="9.42578125" style="1" customWidth="1"/>
    <col min="32" max="32" width="23.140625" style="1" customWidth="1"/>
    <col min="33" max="33" width="15.7109375" style="1" customWidth="1"/>
    <col min="34" max="34" width="9.42578125" style="1" customWidth="1"/>
    <col min="35" max="35" width="9.7109375" style="1" customWidth="1"/>
    <col min="36" max="36" width="13" style="1" customWidth="1"/>
    <col min="37" max="37" width="9.140625" style="1" customWidth="1"/>
    <col min="38" max="16384" width="9.140625" style="1"/>
  </cols>
  <sheetData>
    <row r="1" spans="1:36" s="14" customFormat="1" x14ac:dyDescent="0.2">
      <c r="A1" s="13" t="s">
        <v>341</v>
      </c>
      <c r="E1" s="33"/>
    </row>
    <row r="2" spans="1:36" s="14" customFormat="1" x14ac:dyDescent="0.2">
      <c r="A2" s="13" t="s">
        <v>411</v>
      </c>
      <c r="E2" s="33"/>
    </row>
    <row r="3" spans="1:36" s="14" customFormat="1" x14ac:dyDescent="0.2">
      <c r="A3" s="32" t="s">
        <v>315</v>
      </c>
      <c r="E3" s="33"/>
    </row>
    <row r="4" spans="1:36" s="14" customFormat="1" x14ac:dyDescent="0.2">
      <c r="E4" s="33"/>
      <c r="Z4" s="1"/>
      <c r="AA4" s="1"/>
      <c r="AB4" s="1"/>
      <c r="AC4" s="1"/>
      <c r="AD4" s="1"/>
    </row>
    <row r="5" spans="1:36" s="14" customFormat="1" ht="13.5" thickBot="1" x14ac:dyDescent="0.25">
      <c r="A5" s="34"/>
      <c r="E5" s="33"/>
      <c r="Z5" s="54"/>
      <c r="AA5" s="1"/>
      <c r="AB5" s="1"/>
      <c r="AC5" s="1"/>
      <c r="AD5" s="1"/>
    </row>
    <row r="6" spans="1:36" s="35" customFormat="1" ht="63.75" x14ac:dyDescent="0.2">
      <c r="B6" s="148" t="s">
        <v>342</v>
      </c>
      <c r="C6" s="36" t="s">
        <v>102</v>
      </c>
      <c r="D6" s="37" t="s">
        <v>87</v>
      </c>
      <c r="E6" s="37" t="s">
        <v>88</v>
      </c>
      <c r="F6" s="38" t="s">
        <v>338</v>
      </c>
      <c r="G6" s="1"/>
      <c r="H6" s="148" t="s">
        <v>355</v>
      </c>
      <c r="I6" s="36" t="s">
        <v>354</v>
      </c>
      <c r="J6" s="37" t="s">
        <v>87</v>
      </c>
      <c r="K6" s="37" t="s">
        <v>88</v>
      </c>
      <c r="L6" s="38" t="s">
        <v>338</v>
      </c>
      <c r="M6" s="14"/>
      <c r="N6" s="148" t="s">
        <v>363</v>
      </c>
      <c r="O6" s="132" t="s">
        <v>100</v>
      </c>
      <c r="P6" s="37" t="s">
        <v>87</v>
      </c>
      <c r="Q6" s="37" t="s">
        <v>88</v>
      </c>
      <c r="R6" s="38" t="s">
        <v>338</v>
      </c>
      <c r="T6" s="148" t="s">
        <v>386</v>
      </c>
      <c r="U6" s="36" t="s">
        <v>101</v>
      </c>
      <c r="V6" s="37" t="s">
        <v>87</v>
      </c>
      <c r="W6" s="37" t="s">
        <v>88</v>
      </c>
      <c r="X6" s="38" t="s">
        <v>338</v>
      </c>
      <c r="Y6" s="39"/>
      <c r="Z6" s="148" t="s">
        <v>398</v>
      </c>
      <c r="AA6" s="36" t="s">
        <v>399</v>
      </c>
      <c r="AB6" s="37" t="s">
        <v>87</v>
      </c>
      <c r="AC6" s="37" t="s">
        <v>88</v>
      </c>
      <c r="AD6" s="38" t="s">
        <v>338</v>
      </c>
      <c r="AF6" s="148" t="s">
        <v>402</v>
      </c>
      <c r="AG6" s="36" t="s">
        <v>103</v>
      </c>
      <c r="AH6" s="37" t="s">
        <v>87</v>
      </c>
      <c r="AI6" s="37" t="s">
        <v>88</v>
      </c>
      <c r="AJ6" s="38" t="s">
        <v>338</v>
      </c>
    </row>
    <row r="7" spans="1:36" x14ac:dyDescent="0.2">
      <c r="B7" s="16" t="s">
        <v>353</v>
      </c>
      <c r="C7" s="41">
        <f t="shared" ref="C7:C17" si="0">D7/$D$51</f>
        <v>0.48662286934907972</v>
      </c>
      <c r="D7" s="44">
        <v>64.221944447677188</v>
      </c>
      <c r="E7" s="44">
        <v>620.0517311791848</v>
      </c>
      <c r="F7" s="45">
        <v>56.947481124739383</v>
      </c>
      <c r="H7" s="16" t="s">
        <v>356</v>
      </c>
      <c r="I7" s="49">
        <f t="shared" ref="I7:I13" si="1">J7/$J$49</f>
        <v>0.76034572681782331</v>
      </c>
      <c r="J7" s="158">
        <v>132.89411651599983</v>
      </c>
      <c r="K7" s="158">
        <v>1342.5077716713247</v>
      </c>
      <c r="L7" s="159">
        <v>118.98162982500394</v>
      </c>
      <c r="M7" s="14"/>
      <c r="N7" s="16" t="s">
        <v>365</v>
      </c>
      <c r="O7" s="41">
        <f t="shared" ref="O7:O27" si="2">P7/$P$79</f>
        <v>0.41518397064957796</v>
      </c>
      <c r="P7" s="158">
        <v>273.64432366535425</v>
      </c>
      <c r="Q7" s="158">
        <v>1169.164001506683</v>
      </c>
      <c r="R7" s="159">
        <v>175.64725344367173</v>
      </c>
      <c r="T7" s="16" t="s">
        <v>388</v>
      </c>
      <c r="U7" s="41">
        <v>0.21210701851672295</v>
      </c>
      <c r="V7" s="44">
        <v>151.76705993644572</v>
      </c>
      <c r="W7" s="44">
        <v>763.26535322681184</v>
      </c>
      <c r="X7" s="45">
        <v>86.2610143690234</v>
      </c>
      <c r="Z7" s="16" t="s">
        <v>401</v>
      </c>
      <c r="AA7" s="41">
        <f>AB7/$AB$43</f>
        <v>0.35756993418935029</v>
      </c>
      <c r="AB7" s="44">
        <v>46.35859967693478</v>
      </c>
      <c r="AC7" s="44">
        <v>690.00520994913211</v>
      </c>
      <c r="AD7" s="45">
        <v>147.00800464895019</v>
      </c>
      <c r="AF7" s="16" t="s">
        <v>405</v>
      </c>
      <c r="AG7" s="41">
        <f>AH7/$AH$47</f>
        <v>0.37433766044674383</v>
      </c>
      <c r="AH7" s="44">
        <v>52.710521640231384</v>
      </c>
      <c r="AI7" s="44">
        <v>497.96713822142982</v>
      </c>
      <c r="AJ7" s="45">
        <v>50.866911422002822</v>
      </c>
    </row>
    <row r="8" spans="1:36" x14ac:dyDescent="0.2">
      <c r="B8" s="16" t="s">
        <v>350</v>
      </c>
      <c r="C8" s="41">
        <f t="shared" si="0"/>
        <v>0.22920195791278658</v>
      </c>
      <c r="D8" s="44">
        <v>30.248877180933629</v>
      </c>
      <c r="E8" s="44">
        <v>168.2634858297275</v>
      </c>
      <c r="F8" s="45">
        <v>20.045506762307792</v>
      </c>
      <c r="H8" s="16" t="s">
        <v>357</v>
      </c>
      <c r="I8" s="49">
        <f t="shared" si="1"/>
        <v>9.0176701890997024E-2</v>
      </c>
      <c r="J8" s="44">
        <v>15.761189555553406</v>
      </c>
      <c r="K8" s="44">
        <v>522.43805138104483</v>
      </c>
      <c r="L8" s="45">
        <v>24.259471300044876</v>
      </c>
      <c r="M8" s="17"/>
      <c r="N8" s="16" t="s">
        <v>366</v>
      </c>
      <c r="O8" s="41">
        <f t="shared" si="2"/>
        <v>0.1645133086664963</v>
      </c>
      <c r="P8" s="44">
        <v>108.42936208148816</v>
      </c>
      <c r="Q8" s="44">
        <v>668.750299878757</v>
      </c>
      <c r="R8" s="45">
        <v>50.918206644830597</v>
      </c>
      <c r="T8" s="16" t="s">
        <v>389</v>
      </c>
      <c r="U8" s="41">
        <v>0.20277301647885473</v>
      </c>
      <c r="V8" s="44">
        <v>145.08838397072626</v>
      </c>
      <c r="W8" s="44">
        <v>830.59185349195684</v>
      </c>
      <c r="X8" s="45">
        <v>114.74344246381874</v>
      </c>
      <c r="Z8" s="16" t="s">
        <v>400</v>
      </c>
      <c r="AA8" s="41">
        <f>AB8/$AB$43</f>
        <v>0.30039965355312154</v>
      </c>
      <c r="AB8" s="44">
        <v>38.946527519801265</v>
      </c>
      <c r="AC8" s="44">
        <v>568.72930857762719</v>
      </c>
      <c r="AD8" s="45">
        <v>82.574271492267727</v>
      </c>
      <c r="AF8" s="16" t="s">
        <v>403</v>
      </c>
      <c r="AG8" s="41">
        <f>AH8/$AH$47</f>
        <v>0.23692122037570812</v>
      </c>
      <c r="AH8" s="44">
        <v>33.36089961864915</v>
      </c>
      <c r="AI8" s="44">
        <v>615.79968909270201</v>
      </c>
      <c r="AJ8" s="45">
        <v>25.32391703117122</v>
      </c>
    </row>
    <row r="9" spans="1:36" x14ac:dyDescent="0.2">
      <c r="B9" s="16" t="s">
        <v>344</v>
      </c>
      <c r="C9" s="41">
        <f t="shared" si="0"/>
        <v>4.7299307651861772E-2</v>
      </c>
      <c r="D9" s="44">
        <v>6.2423155584420211</v>
      </c>
      <c r="E9" s="44">
        <v>39.385579997194775</v>
      </c>
      <c r="F9" s="45">
        <v>2.8597478932348919</v>
      </c>
      <c r="H9" s="16" t="s">
        <v>358</v>
      </c>
      <c r="I9" s="49">
        <f t="shared" si="1"/>
        <v>2.0816625952345322E-2</v>
      </c>
      <c r="J9" s="44">
        <v>3.6383542607109152</v>
      </c>
      <c r="K9" s="44">
        <v>352.52497747770832</v>
      </c>
      <c r="L9" s="45">
        <v>11.068059173295168</v>
      </c>
      <c r="M9" s="17"/>
      <c r="N9" s="16" t="s">
        <v>367</v>
      </c>
      <c r="O9" s="41">
        <f t="shared" si="2"/>
        <v>5.5411578186603888E-2</v>
      </c>
      <c r="P9" s="44">
        <v>36.521313220208569</v>
      </c>
      <c r="Q9" s="44">
        <v>133.78344422976065</v>
      </c>
      <c r="R9" s="45">
        <v>16.246901454402675</v>
      </c>
      <c r="T9" s="16" t="s">
        <v>390</v>
      </c>
      <c r="U9" s="41">
        <v>0.11238138119411289</v>
      </c>
      <c r="V9" s="44">
        <v>80.411256236119186</v>
      </c>
      <c r="W9" s="44">
        <v>376.7329970038997</v>
      </c>
      <c r="X9" s="45">
        <v>33.593760541486972</v>
      </c>
      <c r="Z9" s="25" t="s">
        <v>938</v>
      </c>
      <c r="AA9" s="51"/>
      <c r="AB9" s="87">
        <f>SUM(AB7:AB8)</f>
        <v>85.305127196736038</v>
      </c>
      <c r="AC9" s="87">
        <f t="shared" ref="AC9:AD9" si="3">SUM(AC7:AC8)</f>
        <v>1258.7345185267593</v>
      </c>
      <c r="AD9" s="86">
        <f t="shared" si="3"/>
        <v>229.5822761412179</v>
      </c>
      <c r="AF9" s="16" t="s">
        <v>404</v>
      </c>
      <c r="AG9" s="41">
        <f>AH9/$AH$47</f>
        <v>0.10972412377495724</v>
      </c>
      <c r="AH9" s="44">
        <v>15.450264324976013</v>
      </c>
      <c r="AI9" s="44">
        <v>222.91922241003545</v>
      </c>
      <c r="AJ9" s="45">
        <v>13.131046268109424</v>
      </c>
    </row>
    <row r="10" spans="1:36" x14ac:dyDescent="0.2">
      <c r="B10" s="16" t="s">
        <v>349</v>
      </c>
      <c r="C10" s="41">
        <f t="shared" si="0"/>
        <v>3.4201900974457571E-2</v>
      </c>
      <c r="D10" s="44">
        <v>4.5137882387744881</v>
      </c>
      <c r="E10" s="44">
        <v>21.426796220352148</v>
      </c>
      <c r="F10" s="45">
        <v>2.1561925382380589</v>
      </c>
      <c r="H10" s="16" t="s">
        <v>359</v>
      </c>
      <c r="I10" s="49">
        <f t="shared" si="1"/>
        <v>1.923470325886634E-2</v>
      </c>
      <c r="J10" s="44">
        <v>3.3618639598758713</v>
      </c>
      <c r="K10" s="44">
        <v>17.484992048948406</v>
      </c>
      <c r="L10" s="45">
        <v>3.7633936843842362</v>
      </c>
      <c r="M10" s="17"/>
      <c r="N10" s="16" t="s">
        <v>368</v>
      </c>
      <c r="O10" s="41">
        <f t="shared" si="2"/>
        <v>1.8935670617714468E-2</v>
      </c>
      <c r="P10" s="44">
        <v>12.480344005640296</v>
      </c>
      <c r="Q10" s="44">
        <v>40.797646552487642</v>
      </c>
      <c r="R10" s="45">
        <v>5.6264550457428486</v>
      </c>
      <c r="T10" s="16" t="s">
        <v>391</v>
      </c>
      <c r="U10" s="41">
        <v>6.1449882998840855E-2</v>
      </c>
      <c r="V10" s="44">
        <v>43.968691566127362</v>
      </c>
      <c r="W10" s="44">
        <v>307.55545476155004</v>
      </c>
      <c r="X10" s="45">
        <v>31.472109946960952</v>
      </c>
      <c r="Z10" s="23" t="s">
        <v>412</v>
      </c>
      <c r="AA10" s="52"/>
      <c r="AB10" s="87">
        <v>44.343915533981075</v>
      </c>
      <c r="AC10" s="87">
        <v>855.39251617092611</v>
      </c>
      <c r="AD10" s="86">
        <v>94.535886156611497</v>
      </c>
      <c r="AF10" s="16" t="s">
        <v>406</v>
      </c>
      <c r="AG10" s="41">
        <f>AH10/$AH$47</f>
        <v>1.9523542760406423E-2</v>
      </c>
      <c r="AH10" s="44">
        <v>2.7491119166002069</v>
      </c>
      <c r="AI10" s="44">
        <v>57.949493181510448</v>
      </c>
      <c r="AJ10" s="45">
        <v>3.4018989062052967</v>
      </c>
    </row>
    <row r="11" spans="1:36" x14ac:dyDescent="0.2">
      <c r="B11" s="16" t="s">
        <v>346</v>
      </c>
      <c r="C11" s="41">
        <f t="shared" si="0"/>
        <v>2.6278887306341259E-2</v>
      </c>
      <c r="D11" s="44">
        <v>3.4681502803024995</v>
      </c>
      <c r="E11" s="44">
        <v>16.345603309486773</v>
      </c>
      <c r="F11" s="45">
        <v>1.6005696867349033</v>
      </c>
      <c r="H11" s="16" t="s">
        <v>360</v>
      </c>
      <c r="I11" s="49">
        <f t="shared" si="1"/>
        <v>1.1961116640884013E-2</v>
      </c>
      <c r="J11" s="44">
        <v>2.0905779732434255</v>
      </c>
      <c r="K11" s="44">
        <v>27.4849084210089</v>
      </c>
      <c r="L11" s="45">
        <v>0.8082077911367983</v>
      </c>
      <c r="M11" s="17"/>
      <c r="N11" s="16" t="s">
        <v>369</v>
      </c>
      <c r="O11" s="41">
        <f t="shared" si="2"/>
        <v>1.9789906675399007E-2</v>
      </c>
      <c r="P11" s="44">
        <v>13.043363931216707</v>
      </c>
      <c r="Q11" s="44">
        <v>60.293360545724703</v>
      </c>
      <c r="R11" s="45">
        <v>7.1195427932147579</v>
      </c>
      <c r="T11" s="16" t="s">
        <v>392</v>
      </c>
      <c r="U11" s="41">
        <v>4.3178232294648677E-2</v>
      </c>
      <c r="V11" s="44">
        <v>30.894938858871694</v>
      </c>
      <c r="W11" s="44">
        <v>184.2146236453402</v>
      </c>
      <c r="X11" s="45">
        <v>18.249514204529092</v>
      </c>
      <c r="Z11" s="23" t="s">
        <v>105</v>
      </c>
      <c r="AA11" s="52"/>
      <c r="AB11" s="87">
        <v>91.962363382915996</v>
      </c>
      <c r="AC11" s="87">
        <v>1486.0487539888447</v>
      </c>
      <c r="AD11" s="86">
        <v>224.87345834075009</v>
      </c>
      <c r="AF11" s="16" t="s">
        <v>407</v>
      </c>
      <c r="AG11" s="41">
        <f>AH11/$AH$47</f>
        <v>1.1197663131362987E-2</v>
      </c>
      <c r="AH11" s="44">
        <v>1.5767440126150523</v>
      </c>
      <c r="AI11" s="44">
        <v>7.6442802516855002</v>
      </c>
      <c r="AJ11" s="45">
        <v>0.70185415067286139</v>
      </c>
    </row>
    <row r="12" spans="1:36" ht="13.5" thickBot="1" x14ac:dyDescent="0.25">
      <c r="B12" s="16" t="s">
        <v>345</v>
      </c>
      <c r="C12" s="41">
        <f t="shared" si="0"/>
        <v>2.4188657630307784E-2</v>
      </c>
      <c r="D12" s="44">
        <v>3.1922926858645946</v>
      </c>
      <c r="E12" s="44">
        <v>27.753375019480188</v>
      </c>
      <c r="F12" s="45">
        <v>3.3974228413126339</v>
      </c>
      <c r="H12" s="16" t="s">
        <v>361</v>
      </c>
      <c r="I12" s="49">
        <f t="shared" si="1"/>
        <v>8.5761668304236253E-3</v>
      </c>
      <c r="J12" s="44">
        <v>1.498952481515089</v>
      </c>
      <c r="K12" s="44">
        <v>59.958099260603561</v>
      </c>
      <c r="L12" s="45">
        <v>0.66253699682966938</v>
      </c>
      <c r="M12" s="17"/>
      <c r="N12" s="16" t="s">
        <v>370</v>
      </c>
      <c r="O12" s="41">
        <f t="shared" si="2"/>
        <v>1.8367505036597148E-2</v>
      </c>
      <c r="P12" s="44">
        <v>12.105870766869703</v>
      </c>
      <c r="Q12" s="44">
        <v>54.285771874177946</v>
      </c>
      <c r="R12" s="45">
        <v>6.1528212300734051</v>
      </c>
      <c r="T12" s="16" t="s">
        <v>393</v>
      </c>
      <c r="U12" s="41">
        <v>2.4937251232729565E-2</v>
      </c>
      <c r="V12" s="44">
        <v>17.843130929632501</v>
      </c>
      <c r="W12" s="44">
        <v>87.21108739848529</v>
      </c>
      <c r="X12" s="45">
        <v>10.600483368104847</v>
      </c>
      <c r="Z12" s="24" t="s">
        <v>409</v>
      </c>
      <c r="AA12" s="53"/>
      <c r="AB12" s="84">
        <f>AB9+AB10+AB11</f>
        <v>221.61140611363311</v>
      </c>
      <c r="AC12" s="84">
        <f>AC9+AC10+AC11</f>
        <v>3600.1757886865298</v>
      </c>
      <c r="AD12" s="83">
        <f>AD9+AD10+AD11</f>
        <v>548.99162063857943</v>
      </c>
      <c r="AF12" s="25" t="s">
        <v>938</v>
      </c>
      <c r="AG12" s="51"/>
      <c r="AH12" s="87">
        <f>SUM(AH7:AH11)</f>
        <v>105.84754151307182</v>
      </c>
      <c r="AI12" s="87">
        <f>SUM(AI7:AI11)</f>
        <v>1402.2798231573634</v>
      </c>
      <c r="AJ12" s="86">
        <f>SUM(AJ7:AJ11)</f>
        <v>93.42562777816164</v>
      </c>
    </row>
    <row r="13" spans="1:36" x14ac:dyDescent="0.2">
      <c r="B13" s="16" t="s">
        <v>343</v>
      </c>
      <c r="C13" s="41">
        <f t="shared" si="0"/>
        <v>2.2807382316439063E-2</v>
      </c>
      <c r="D13" s="44">
        <v>3.0099991849592973</v>
      </c>
      <c r="E13" s="44">
        <v>190.04730636821299</v>
      </c>
      <c r="F13" s="45">
        <v>8.4892018862790657</v>
      </c>
      <c r="H13" s="16" t="s">
        <v>362</v>
      </c>
      <c r="I13" s="49">
        <f t="shared" si="1"/>
        <v>8.1210238337621529E-3</v>
      </c>
      <c r="J13" s="44">
        <v>1.4194020555754121</v>
      </c>
      <c r="K13" s="44">
        <v>2.8388041111508242</v>
      </c>
      <c r="L13" s="45">
        <v>4.2582061667262368E-2</v>
      </c>
      <c r="M13" s="17"/>
      <c r="N13" s="16" t="s">
        <v>371</v>
      </c>
      <c r="O13" s="41">
        <f t="shared" si="2"/>
        <v>1.4551083415374233E-2</v>
      </c>
      <c r="P13" s="44">
        <v>9.590498818074451</v>
      </c>
      <c r="Q13" s="44">
        <v>41.995395595034566</v>
      </c>
      <c r="R13" s="45">
        <v>3.118140737204024</v>
      </c>
      <c r="T13" s="16" t="s">
        <v>394</v>
      </c>
      <c r="U13" s="41">
        <v>2.0691075717293169E-2</v>
      </c>
      <c r="V13" s="44">
        <v>14.80490249919942</v>
      </c>
      <c r="W13" s="44">
        <v>94.931032342171477</v>
      </c>
      <c r="X13" s="45">
        <v>7.5167714762873725</v>
      </c>
      <c r="AF13" s="23" t="s">
        <v>412</v>
      </c>
      <c r="AG13" s="52"/>
      <c r="AH13" s="87">
        <v>34.962553782510632</v>
      </c>
      <c r="AI13" s="87">
        <v>408.24433673280822</v>
      </c>
      <c r="AJ13" s="86">
        <v>58.330433975014536</v>
      </c>
    </row>
    <row r="14" spans="1:36" x14ac:dyDescent="0.2">
      <c r="B14" s="16" t="s">
        <v>352</v>
      </c>
      <c r="C14" s="41">
        <f t="shared" si="0"/>
        <v>2.1098087776002843E-2</v>
      </c>
      <c r="D14" s="44">
        <v>2.784415419922833</v>
      </c>
      <c r="E14" s="44">
        <v>10.346801215567965</v>
      </c>
      <c r="F14" s="45">
        <v>1.9474002154031302</v>
      </c>
      <c r="H14" s="25" t="s">
        <v>938</v>
      </c>
      <c r="I14" s="46"/>
      <c r="J14" s="87">
        <f>SUM(J7:J13)</f>
        <v>160.66445680247395</v>
      </c>
      <c r="K14" s="87">
        <f>SUM(K7:K13)</f>
        <v>2325.2376043717895</v>
      </c>
      <c r="L14" s="86">
        <f>SUM(L7:L13)</f>
        <v>159.58588083236191</v>
      </c>
      <c r="M14" s="17"/>
      <c r="N14" s="16" t="s">
        <v>372</v>
      </c>
      <c r="O14" s="41">
        <f t="shared" si="2"/>
        <v>1.3219653084386846E-2</v>
      </c>
      <c r="P14" s="44">
        <v>8.7129640908532746</v>
      </c>
      <c r="Q14" s="44">
        <v>102.81951452563784</v>
      </c>
      <c r="R14" s="45">
        <v>4.1423425229387814</v>
      </c>
      <c r="T14" s="16" t="s">
        <v>395</v>
      </c>
      <c r="U14" s="41">
        <v>2.0586173505522935E-2</v>
      </c>
      <c r="V14" s="44">
        <v>14.729842746945424</v>
      </c>
      <c r="W14" s="44">
        <v>57.360212730800974</v>
      </c>
      <c r="X14" s="45">
        <v>7.1141608740107127</v>
      </c>
      <c r="AA14" s="41"/>
      <c r="AB14" s="71"/>
      <c r="AC14" s="71"/>
      <c r="AD14" s="73"/>
      <c r="AF14" s="23" t="s">
        <v>105</v>
      </c>
      <c r="AG14" s="51"/>
      <c r="AH14" s="87">
        <v>68.10663770506018</v>
      </c>
      <c r="AI14" s="87">
        <v>798.41185393443516</v>
      </c>
      <c r="AJ14" s="86">
        <v>61.274159948492077</v>
      </c>
    </row>
    <row r="15" spans="1:36" ht="13.5" thickBot="1" x14ac:dyDescent="0.25">
      <c r="B15" s="16" t="s">
        <v>348</v>
      </c>
      <c r="C15" s="41">
        <f t="shared" si="0"/>
        <v>1.9892628785244705E-2</v>
      </c>
      <c r="D15" s="44">
        <v>2.6253252389743356</v>
      </c>
      <c r="E15" s="44">
        <v>14.571636828409614</v>
      </c>
      <c r="F15" s="45">
        <v>1.707632379453049</v>
      </c>
      <c r="H15" s="23" t="s">
        <v>412</v>
      </c>
      <c r="I15" s="47"/>
      <c r="J15" s="87">
        <v>14.116714221113444</v>
      </c>
      <c r="K15" s="87">
        <v>103.6368617949897</v>
      </c>
      <c r="L15" s="86">
        <v>9.2513215131455393</v>
      </c>
      <c r="M15" s="17"/>
      <c r="N15" s="16" t="s">
        <v>373</v>
      </c>
      <c r="O15" s="41">
        <f t="shared" si="2"/>
        <v>1.1741767434053458E-2</v>
      </c>
      <c r="P15" s="44">
        <v>7.738901873067066</v>
      </c>
      <c r="Q15" s="44">
        <v>37.603996201515294</v>
      </c>
      <c r="R15" s="45">
        <v>4.6169023072625928</v>
      </c>
      <c r="T15" s="16" t="s">
        <v>396</v>
      </c>
      <c r="U15" s="41">
        <v>1.615899265936899E-2</v>
      </c>
      <c r="V15" s="44">
        <v>11.56210117230839</v>
      </c>
      <c r="W15" s="44">
        <v>65.679594276413894</v>
      </c>
      <c r="X15" s="45">
        <v>4.9040982462507596</v>
      </c>
      <c r="AA15" s="41"/>
      <c r="AB15" s="71"/>
      <c r="AC15" s="71"/>
      <c r="AD15" s="73"/>
      <c r="AF15" s="24" t="s">
        <v>408</v>
      </c>
      <c r="AG15" s="53"/>
      <c r="AH15" s="84">
        <f>AH12+AH13+AH14</f>
        <v>208.91673300064264</v>
      </c>
      <c r="AI15" s="84">
        <f>AI12+AI13+AI14</f>
        <v>2608.9360138246066</v>
      </c>
      <c r="AJ15" s="83">
        <f>AJ12+AJ13+AJ14</f>
        <v>213.03022170166824</v>
      </c>
    </row>
    <row r="16" spans="1:36" x14ac:dyDescent="0.2">
      <c r="B16" s="16" t="s">
        <v>351</v>
      </c>
      <c r="C16" s="41">
        <f t="shared" si="0"/>
        <v>4.089759011759367E-3</v>
      </c>
      <c r="D16" s="44">
        <v>0.53974503173048194</v>
      </c>
      <c r="E16" s="44">
        <v>7.5564304442267476</v>
      </c>
      <c r="F16" s="45">
        <v>0.3184495687209844</v>
      </c>
      <c r="H16" s="23" t="s">
        <v>105</v>
      </c>
      <c r="I16" s="47"/>
      <c r="J16" s="87">
        <v>71.287905007113494</v>
      </c>
      <c r="K16" s="87">
        <v>932.15735558966753</v>
      </c>
      <c r="L16" s="86">
        <v>86.060697447240344</v>
      </c>
      <c r="M16" s="17"/>
      <c r="N16" s="16" t="s">
        <v>374</v>
      </c>
      <c r="O16" s="41">
        <f t="shared" si="2"/>
        <v>1.1908174571758943E-2</v>
      </c>
      <c r="P16" s="44">
        <v>7.8485794422161366</v>
      </c>
      <c r="Q16" s="44">
        <v>60.809853197602699</v>
      </c>
      <c r="R16" s="45">
        <v>4.9055762066241657</v>
      </c>
      <c r="T16" s="16" t="s">
        <v>397</v>
      </c>
      <c r="U16" s="41">
        <v>4.6878318488564755E-3</v>
      </c>
      <c r="V16" s="44">
        <v>3.3542428824498658</v>
      </c>
      <c r="W16" s="44">
        <v>12.107956883149463</v>
      </c>
      <c r="X16" s="45">
        <v>2.2532226542527178</v>
      </c>
      <c r="AA16" s="41"/>
      <c r="AB16" s="71"/>
      <c r="AC16" s="71"/>
      <c r="AD16" s="73"/>
      <c r="AF16" s="74"/>
      <c r="AG16" s="41"/>
      <c r="AH16" s="44"/>
      <c r="AI16" s="44"/>
      <c r="AJ16" s="44"/>
    </row>
    <row r="17" spans="2:36" ht="13.5" thickBot="1" x14ac:dyDescent="0.25">
      <c r="B17" s="16" t="s">
        <v>347</v>
      </c>
      <c r="C17" s="41">
        <f t="shared" si="0"/>
        <v>2.6450117033316053E-3</v>
      </c>
      <c r="D17" s="44">
        <v>0.3490748285259142</v>
      </c>
      <c r="E17" s="44">
        <v>2.0944489711554852</v>
      </c>
      <c r="F17" s="45">
        <v>0.38806024657720695</v>
      </c>
      <c r="H17" s="24" t="s">
        <v>425</v>
      </c>
      <c r="I17" s="48"/>
      <c r="J17" s="84">
        <f>J14+J16+J15</f>
        <v>246.0690760307009</v>
      </c>
      <c r="K17" s="84">
        <f>K14+K16+K15</f>
        <v>3361.0318217564468</v>
      </c>
      <c r="L17" s="83">
        <f>L14+L15+L16</f>
        <v>254.89789979274781</v>
      </c>
      <c r="M17" s="17"/>
      <c r="N17" s="16" t="s">
        <v>375</v>
      </c>
      <c r="O17" s="41">
        <f t="shared" si="2"/>
        <v>1.2111964901011053E-2</v>
      </c>
      <c r="P17" s="44">
        <v>7.9828959639510311</v>
      </c>
      <c r="Q17" s="44">
        <v>37.76167065290219</v>
      </c>
      <c r="R17" s="45">
        <v>1.9960798147905736</v>
      </c>
      <c r="T17" s="25" t="s">
        <v>938</v>
      </c>
      <c r="U17" s="51"/>
      <c r="V17" s="87">
        <f>SUM(V7:V16)</f>
        <v>514.42455079882586</v>
      </c>
      <c r="W17" s="87">
        <f>SUM(W7:W16)</f>
        <v>2779.6501657605795</v>
      </c>
      <c r="X17" s="86">
        <f>SUM(X7:X16)</f>
        <v>316.70857814472561</v>
      </c>
      <c r="AA17" s="41"/>
      <c r="AB17" s="71"/>
      <c r="AC17" s="71"/>
      <c r="AD17" s="73"/>
      <c r="AF17" s="74"/>
      <c r="AG17" s="41"/>
      <c r="AH17" s="44"/>
      <c r="AI17" s="44"/>
      <c r="AJ17" s="44"/>
    </row>
    <row r="18" spans="2:36" x14ac:dyDescent="0.2">
      <c r="B18" s="25" t="s">
        <v>938</v>
      </c>
      <c r="C18" s="42"/>
      <c r="D18" s="87">
        <f>SUM(D7:D17)</f>
        <v>121.19592809610728</v>
      </c>
      <c r="E18" s="87">
        <f t="shared" ref="E18:F18" si="4">SUM(E7:E17)</f>
        <v>1117.8431953829988</v>
      </c>
      <c r="F18" s="86">
        <f t="shared" si="4"/>
        <v>99.8576651430011</v>
      </c>
      <c r="H18" s="69"/>
      <c r="I18" s="50"/>
      <c r="J18" s="44"/>
      <c r="K18" s="44"/>
      <c r="L18" s="44"/>
      <c r="M18" s="17"/>
      <c r="N18" s="16" t="s">
        <v>376</v>
      </c>
      <c r="O18" s="41">
        <f t="shared" si="2"/>
        <v>1.083264293545344E-2</v>
      </c>
      <c r="P18" s="44">
        <v>7.1397054297222491</v>
      </c>
      <c r="Q18" s="44">
        <v>27.552108479036697</v>
      </c>
      <c r="R18" s="45">
        <v>2.9907009999439031</v>
      </c>
      <c r="T18" s="23" t="s">
        <v>412</v>
      </c>
      <c r="U18" s="47"/>
      <c r="V18" s="87">
        <v>201.09660921634884</v>
      </c>
      <c r="W18" s="87">
        <v>1118.4164234975801</v>
      </c>
      <c r="X18" s="86">
        <v>130.78674062095212</v>
      </c>
      <c r="AA18" s="41"/>
      <c r="AB18" s="71"/>
      <c r="AC18" s="71"/>
      <c r="AD18" s="73"/>
      <c r="AF18" s="74"/>
      <c r="AG18" s="41"/>
      <c r="AH18" s="44"/>
      <c r="AI18" s="44"/>
      <c r="AJ18" s="44"/>
    </row>
    <row r="19" spans="2:36" x14ac:dyDescent="0.2">
      <c r="B19" s="23" t="s">
        <v>412</v>
      </c>
      <c r="C19" s="42"/>
      <c r="D19" s="87">
        <v>10.778848456384463</v>
      </c>
      <c r="E19" s="87">
        <v>76.414408072804463</v>
      </c>
      <c r="F19" s="86">
        <v>6.7070098775322258</v>
      </c>
      <c r="M19" s="17"/>
      <c r="N19" s="16" t="s">
        <v>377</v>
      </c>
      <c r="O19" s="41">
        <f t="shared" si="2"/>
        <v>1.2285716173301727E-2</v>
      </c>
      <c r="P19" s="44">
        <v>8.0974139915077981</v>
      </c>
      <c r="Q19" s="44">
        <v>37.789129642469469</v>
      </c>
      <c r="R19" s="45">
        <v>6.0133413203934332</v>
      </c>
      <c r="T19" s="23" t="s">
        <v>105</v>
      </c>
      <c r="U19" s="51"/>
      <c r="V19" s="87">
        <v>192.10135301785436</v>
      </c>
      <c r="W19" s="87">
        <v>865.18089361424938</v>
      </c>
      <c r="X19" s="86">
        <v>322.26334521834178</v>
      </c>
      <c r="AA19" s="41"/>
      <c r="AB19" s="71"/>
      <c r="AC19" s="71"/>
      <c r="AD19" s="73"/>
      <c r="AF19" s="74"/>
      <c r="AG19" s="41"/>
      <c r="AH19" s="44"/>
      <c r="AI19" s="44"/>
      <c r="AJ19" s="44"/>
    </row>
    <row r="20" spans="2:36" ht="13.5" thickBot="1" x14ac:dyDescent="0.25">
      <c r="B20" s="23" t="s">
        <v>105</v>
      </c>
      <c r="C20" s="42"/>
      <c r="D20" s="87">
        <v>74.412843483761662</v>
      </c>
      <c r="E20" s="87">
        <v>1004.5673949898879</v>
      </c>
      <c r="F20" s="86">
        <v>112.08697296320797</v>
      </c>
      <c r="M20" s="17"/>
      <c r="N20" s="16" t="s">
        <v>378</v>
      </c>
      <c r="O20" s="41">
        <f t="shared" si="2"/>
        <v>8.3511999661906797E-3</v>
      </c>
      <c r="P20" s="44">
        <v>5.5042068771753554</v>
      </c>
      <c r="Q20" s="44">
        <v>22.51775935636082</v>
      </c>
      <c r="R20" s="45">
        <v>3.0151488794253547</v>
      </c>
      <c r="T20" s="24" t="s">
        <v>387</v>
      </c>
      <c r="U20" s="53"/>
      <c r="V20" s="84">
        <f>V17+V18+V19</f>
        <v>907.62251303302901</v>
      </c>
      <c r="W20" s="84">
        <f>W17+W18+W19</f>
        <v>4763.2474828724089</v>
      </c>
      <c r="X20" s="83">
        <f>X17+X18+X19</f>
        <v>769.75866398401945</v>
      </c>
      <c r="AA20" s="41"/>
      <c r="AB20" s="71"/>
      <c r="AC20" s="71"/>
      <c r="AD20" s="73"/>
      <c r="AF20" s="74"/>
      <c r="AG20" s="41"/>
      <c r="AH20" s="44"/>
      <c r="AI20" s="44"/>
      <c r="AJ20" s="44"/>
    </row>
    <row r="21" spans="2:36" ht="13.5" thickBot="1" x14ac:dyDescent="0.25">
      <c r="B21" s="24" t="s">
        <v>413</v>
      </c>
      <c r="C21" s="43"/>
      <c r="D21" s="84">
        <f>D18+D19+D20</f>
        <v>206.3876200362534</v>
      </c>
      <c r="E21" s="84">
        <f>E18+E19+E20</f>
        <v>2198.8249984456911</v>
      </c>
      <c r="F21" s="83">
        <f>F18+F19+F20</f>
        <v>218.6516479837413</v>
      </c>
      <c r="H21" s="70"/>
      <c r="M21" s="17"/>
      <c r="N21" s="16" t="s">
        <v>379</v>
      </c>
      <c r="O21" s="41">
        <f t="shared" si="2"/>
        <v>6.526517949076582E-3</v>
      </c>
      <c r="P21" s="44">
        <v>4.3015740402276332</v>
      </c>
      <c r="Q21" s="44">
        <v>12.973629023246762</v>
      </c>
      <c r="R21" s="45">
        <v>2.1770808396535219</v>
      </c>
      <c r="AA21" s="41"/>
      <c r="AB21" s="71"/>
      <c r="AC21" s="71"/>
      <c r="AD21" s="73"/>
      <c r="AF21" s="74"/>
      <c r="AG21" s="41"/>
      <c r="AH21" s="44"/>
      <c r="AI21" s="44"/>
      <c r="AJ21" s="44"/>
    </row>
    <row r="22" spans="2:36" x14ac:dyDescent="0.2">
      <c r="H22" s="70"/>
      <c r="M22" s="17"/>
      <c r="N22" s="16" t="s">
        <v>380</v>
      </c>
      <c r="O22" s="41">
        <f t="shared" si="2"/>
        <v>6.8954216901022988E-3</v>
      </c>
      <c r="P22" s="44">
        <v>4.5447154470422122</v>
      </c>
      <c r="Q22" s="44">
        <v>14.869110239283099</v>
      </c>
      <c r="R22" s="45">
        <v>1.9854976293120687</v>
      </c>
      <c r="U22" s="41"/>
      <c r="V22" s="71"/>
      <c r="W22" s="71"/>
      <c r="X22" s="71"/>
      <c r="AA22" s="41"/>
      <c r="AB22" s="71"/>
      <c r="AC22" s="71"/>
      <c r="AD22" s="73"/>
      <c r="AF22" s="74"/>
      <c r="AG22" s="41"/>
      <c r="AH22" s="44"/>
      <c r="AI22" s="44"/>
      <c r="AJ22" s="44"/>
    </row>
    <row r="23" spans="2:36" ht="16.5" x14ac:dyDescent="0.3">
      <c r="H23" s="70"/>
      <c r="M23" s="17"/>
      <c r="N23" s="16" t="s">
        <v>381</v>
      </c>
      <c r="O23" s="41">
        <f t="shared" si="2"/>
        <v>6.6035857113456902E-3</v>
      </c>
      <c r="P23" s="44">
        <v>4.3523687653937744</v>
      </c>
      <c r="Q23" s="44">
        <v>31.068584050829024</v>
      </c>
      <c r="R23" s="45">
        <v>5.0964918659684741</v>
      </c>
      <c r="U23" s="41"/>
      <c r="V23" s="79"/>
      <c r="W23" s="79"/>
      <c r="X23"/>
      <c r="AA23" s="41"/>
      <c r="AB23" s="71"/>
      <c r="AC23" s="71"/>
      <c r="AD23" s="73"/>
      <c r="AF23" s="74"/>
      <c r="AG23" s="41"/>
      <c r="AH23" s="44"/>
      <c r="AI23" s="44"/>
      <c r="AJ23" s="44"/>
    </row>
    <row r="24" spans="2:36" x14ac:dyDescent="0.2">
      <c r="H24" s="70"/>
      <c r="M24" s="17"/>
      <c r="N24" s="16" t="s">
        <v>382</v>
      </c>
      <c r="O24" s="41">
        <f t="shared" si="2"/>
        <v>4.6976996796417973E-3</v>
      </c>
      <c r="P24" s="44">
        <v>3.0962150335604188</v>
      </c>
      <c r="Q24" s="44">
        <v>9.3847029748794277</v>
      </c>
      <c r="R24" s="45">
        <v>1.4894871238948797</v>
      </c>
      <c r="U24" s="41"/>
      <c r="V24" s="80"/>
      <c r="W24" s="80"/>
      <c r="X24" s="80"/>
      <c r="AF24" s="74"/>
      <c r="AG24" s="41"/>
      <c r="AH24" s="44"/>
      <c r="AI24" s="44"/>
      <c r="AJ24" s="44"/>
    </row>
    <row r="25" spans="2:36" x14ac:dyDescent="0.2">
      <c r="B25" s="65"/>
      <c r="H25" s="70"/>
      <c r="M25" s="17"/>
      <c r="N25" s="16" t="s">
        <v>383</v>
      </c>
      <c r="O25" s="41">
        <f t="shared" si="2"/>
        <v>4.8369976345065697E-3</v>
      </c>
      <c r="P25" s="44">
        <v>3.1880251643496682</v>
      </c>
      <c r="Q25" s="44">
        <v>9.7971732484378009</v>
      </c>
      <c r="R25" s="45">
        <v>1.0667925563678289</v>
      </c>
      <c r="U25" s="41"/>
      <c r="V25" s="71"/>
      <c r="W25" s="71"/>
      <c r="X25" s="71"/>
      <c r="AF25" s="74"/>
      <c r="AG25" s="41"/>
      <c r="AH25" s="44"/>
      <c r="AI25" s="44"/>
      <c r="AJ25" s="44"/>
    </row>
    <row r="26" spans="2:36" x14ac:dyDescent="0.2">
      <c r="B26" s="66"/>
      <c r="E26" s="1"/>
      <c r="H26" s="70"/>
      <c r="M26" s="17"/>
      <c r="N26" s="16" t="s">
        <v>384</v>
      </c>
      <c r="O26" s="41">
        <f t="shared" si="2"/>
        <v>4.4189433277464062E-3</v>
      </c>
      <c r="P26" s="44">
        <v>2.9124890258764244</v>
      </c>
      <c r="Q26" s="44">
        <v>17.826223045720951</v>
      </c>
      <c r="R26" s="45">
        <v>2.7718759035732301</v>
      </c>
      <c r="U26" s="41"/>
      <c r="V26" s="71"/>
      <c r="W26" s="71"/>
      <c r="X26" s="71"/>
      <c r="AF26" s="74"/>
      <c r="AG26" s="41"/>
      <c r="AH26" s="44"/>
      <c r="AI26" s="44"/>
      <c r="AJ26" s="44"/>
    </row>
    <row r="27" spans="2:36" x14ac:dyDescent="0.2">
      <c r="E27" s="1"/>
      <c r="H27" s="70"/>
      <c r="N27" s="16" t="s">
        <v>385</v>
      </c>
      <c r="O27" s="41">
        <f t="shared" si="2"/>
        <v>4.2930195747474002E-3</v>
      </c>
      <c r="P27" s="44">
        <v>2.829493721002529</v>
      </c>
      <c r="Q27" s="44">
        <v>8.2931253844623658</v>
      </c>
      <c r="R27" s="45">
        <v>1.4290256444847216</v>
      </c>
      <c r="U27" s="41"/>
      <c r="V27" s="71"/>
      <c r="W27" s="71"/>
      <c r="X27" s="71"/>
      <c r="AF27" s="74"/>
      <c r="AG27" s="41"/>
      <c r="AH27" s="44"/>
      <c r="AI27" s="44"/>
      <c r="AJ27" s="44"/>
    </row>
    <row r="28" spans="2:36" x14ac:dyDescent="0.2">
      <c r="N28" s="25" t="s">
        <v>938</v>
      </c>
      <c r="O28" s="51"/>
      <c r="P28" s="87">
        <f>SUM(P7:P27)</f>
        <v>544.06462535479773</v>
      </c>
      <c r="Q28" s="87">
        <f t="shared" ref="Q28:R28" si="5">SUM(Q7:Q27)</f>
        <v>2600.1365002050093</v>
      </c>
      <c r="R28" s="86">
        <f t="shared" si="5"/>
        <v>308.52566496377358</v>
      </c>
      <c r="U28" s="41"/>
      <c r="V28" s="71"/>
      <c r="W28" s="71"/>
      <c r="X28" s="71"/>
    </row>
    <row r="29" spans="2:36" x14ac:dyDescent="0.2">
      <c r="J29" s="44"/>
      <c r="K29" s="44"/>
      <c r="L29" s="44"/>
      <c r="N29" s="23" t="s">
        <v>412</v>
      </c>
      <c r="O29" s="47"/>
      <c r="P29" s="87">
        <v>115.02710989987213</v>
      </c>
      <c r="Q29" s="87">
        <v>648.88266799340443</v>
      </c>
      <c r="R29" s="86">
        <v>61.148355715276637</v>
      </c>
      <c r="U29" s="41"/>
      <c r="V29" s="71"/>
      <c r="W29" s="71"/>
      <c r="X29" s="71"/>
    </row>
    <row r="30" spans="2:36" x14ac:dyDescent="0.2">
      <c r="N30" s="23" t="s">
        <v>105</v>
      </c>
      <c r="O30" s="51"/>
      <c r="P30" s="87">
        <v>159.6196694990424</v>
      </c>
      <c r="Q30" s="87">
        <v>677.68520826662052</v>
      </c>
      <c r="R30" s="86">
        <v>92.346684765239345</v>
      </c>
      <c r="T30" s="20"/>
      <c r="U30" s="72"/>
      <c r="V30" s="81"/>
      <c r="W30" s="81"/>
      <c r="X30" s="81"/>
    </row>
    <row r="31" spans="2:36" ht="13.5" thickBot="1" x14ac:dyDescent="0.25">
      <c r="N31" s="24" t="s">
        <v>364</v>
      </c>
      <c r="O31" s="53"/>
      <c r="P31" s="84">
        <f>P28+P29+P30</f>
        <v>818.71140475371226</v>
      </c>
      <c r="Q31" s="84">
        <f>Q28+Q29+Q30</f>
        <v>3926.7043764650343</v>
      </c>
      <c r="R31" s="83">
        <f>R28+R29+R30</f>
        <v>462.02070544428955</v>
      </c>
    </row>
    <row r="33" spans="1:36" ht="13.5" thickBot="1" x14ac:dyDescent="0.25"/>
    <row r="34" spans="1:36" ht="72" x14ac:dyDescent="0.2">
      <c r="B34" s="150" t="s">
        <v>850</v>
      </c>
      <c r="C34" s="36" t="s">
        <v>102</v>
      </c>
      <c r="D34" s="37" t="s">
        <v>87</v>
      </c>
      <c r="E34" s="37" t="s">
        <v>88</v>
      </c>
      <c r="F34" s="38" t="s">
        <v>338</v>
      </c>
      <c r="H34" s="150" t="s">
        <v>851</v>
      </c>
      <c r="I34" s="36" t="s">
        <v>354</v>
      </c>
      <c r="J34" s="37" t="s">
        <v>87</v>
      </c>
      <c r="K34" s="37" t="s">
        <v>88</v>
      </c>
      <c r="L34" s="38" t="s">
        <v>338</v>
      </c>
      <c r="M34" s="17"/>
      <c r="N34" s="150" t="s">
        <v>99</v>
      </c>
      <c r="O34" s="132" t="s">
        <v>100</v>
      </c>
      <c r="P34" s="37" t="s">
        <v>87</v>
      </c>
      <c r="Q34" s="37" t="s">
        <v>88</v>
      </c>
      <c r="R34" s="38" t="s">
        <v>338</v>
      </c>
      <c r="T34" s="150" t="s">
        <v>854</v>
      </c>
      <c r="U34" s="36" t="s">
        <v>101</v>
      </c>
      <c r="V34" s="37" t="s">
        <v>87</v>
      </c>
      <c r="W34" s="37" t="s">
        <v>88</v>
      </c>
      <c r="X34" s="38" t="s">
        <v>338</v>
      </c>
      <c r="Z34" s="150" t="s">
        <v>852</v>
      </c>
      <c r="AA34" s="36" t="s">
        <v>399</v>
      </c>
      <c r="AB34" s="37" t="s">
        <v>87</v>
      </c>
      <c r="AC34" s="37" t="s">
        <v>88</v>
      </c>
      <c r="AD34" s="38" t="s">
        <v>338</v>
      </c>
      <c r="AE34" s="67"/>
      <c r="AF34" s="150" t="s">
        <v>853</v>
      </c>
      <c r="AG34" s="36" t="s">
        <v>103</v>
      </c>
      <c r="AH34" s="37" t="s">
        <v>87</v>
      </c>
      <c r="AI34" s="37" t="s">
        <v>88</v>
      </c>
      <c r="AJ34" s="38" t="s">
        <v>338</v>
      </c>
    </row>
    <row r="35" spans="1:36" x14ac:dyDescent="0.2">
      <c r="A35" s="67"/>
      <c r="B35" s="149" t="s">
        <v>481</v>
      </c>
      <c r="C35" s="78">
        <f t="shared" ref="C35:C50" si="6">D35/$D$51</f>
        <v>0.83074778603120236</v>
      </c>
      <c r="D35" s="107">
        <v>109.63775343294517</v>
      </c>
      <c r="E35" s="107">
        <v>1057.9204743117791</v>
      </c>
      <c r="F35" s="106">
        <v>93.699405692481207</v>
      </c>
      <c r="G35" s="67"/>
      <c r="H35" s="149" t="s">
        <v>429</v>
      </c>
      <c r="I35" s="78">
        <f t="shared" ref="I35:I48" si="7">J35/$J$49</f>
        <v>0.77704291748200904</v>
      </c>
      <c r="J35" s="107">
        <v>135.81247105309032</v>
      </c>
      <c r="K35" s="107">
        <v>1406.7240770986546</v>
      </c>
      <c r="L35" s="106">
        <v>119.64416682183361</v>
      </c>
      <c r="M35" s="18"/>
      <c r="N35" s="149" t="s">
        <v>456</v>
      </c>
      <c r="O35" s="78">
        <f t="shared" ref="O35:O78" si="8">P35/$P$79</f>
        <v>0.46547457725096791</v>
      </c>
      <c r="P35" s="107">
        <v>306.79044683727432</v>
      </c>
      <c r="Q35" s="107">
        <v>1375.8423134551801</v>
      </c>
      <c r="R35" s="106">
        <v>195.68057262618225</v>
      </c>
      <c r="S35" s="68"/>
      <c r="T35" s="149" t="s">
        <v>506</v>
      </c>
      <c r="U35" s="78">
        <v>0.32032373213970344</v>
      </c>
      <c r="V35" s="107">
        <v>229.19840840099067</v>
      </c>
      <c r="W35" s="107">
        <v>1170.2540813443009</v>
      </c>
      <c r="X35" s="106">
        <v>166.94317045563076</v>
      </c>
      <c r="Y35" s="67"/>
      <c r="Z35" s="149" t="s">
        <v>487</v>
      </c>
      <c r="AA35" s="78">
        <f t="shared" ref="AA35:AA42" si="9">AB35/$AB$43</f>
        <v>0.51349572412309574</v>
      </c>
      <c r="AB35" s="75">
        <v>66.57422907887576</v>
      </c>
      <c r="AC35" s="75">
        <v>925.52777131833307</v>
      </c>
      <c r="AD35" s="76">
        <v>187.37500726386327</v>
      </c>
      <c r="AE35" s="67"/>
      <c r="AF35" s="149" t="s">
        <v>500</v>
      </c>
      <c r="AG35" s="78">
        <f t="shared" ref="AG35:AG46" si="10">AH35/$AH$47</f>
        <v>0.43402121108014413</v>
      </c>
      <c r="AH35" s="75">
        <v>61.114568092499198</v>
      </c>
      <c r="AI35" s="75">
        <v>569.67047313487001</v>
      </c>
      <c r="AJ35" s="76">
        <v>88.649331649046999</v>
      </c>
    </row>
    <row r="36" spans="1:36" x14ac:dyDescent="0.2">
      <c r="A36" s="67"/>
      <c r="B36" s="68" t="s">
        <v>420</v>
      </c>
      <c r="C36" s="50">
        <f t="shared" si="6"/>
        <v>0.48662286934907972</v>
      </c>
      <c r="D36" s="44">
        <v>64.221944447677188</v>
      </c>
      <c r="E36" s="44">
        <v>620.0517311791848</v>
      </c>
      <c r="F36" s="45">
        <v>56.947481124739383</v>
      </c>
      <c r="G36" s="67"/>
      <c r="H36" s="68" t="s">
        <v>432</v>
      </c>
      <c r="I36" s="50">
        <f t="shared" si="7"/>
        <v>0.76034572681782331</v>
      </c>
      <c r="J36" s="158">
        <v>132.89411651599983</v>
      </c>
      <c r="K36" s="158">
        <v>1342.5077716713247</v>
      </c>
      <c r="L36" s="159">
        <v>118.98162982500394</v>
      </c>
      <c r="M36" s="18"/>
      <c r="N36" s="68" t="s">
        <v>947</v>
      </c>
      <c r="O36" s="50">
        <f t="shared" si="8"/>
        <v>0.41518397064957796</v>
      </c>
      <c r="P36" s="158">
        <v>273.64432366535425</v>
      </c>
      <c r="Q36" s="158">
        <v>1169.164001506683</v>
      </c>
      <c r="R36" s="159">
        <v>175.64725344367173</v>
      </c>
      <c r="S36" s="68"/>
      <c r="T36" s="68" t="s">
        <v>526</v>
      </c>
      <c r="U36" s="50">
        <v>0.20277301647885473</v>
      </c>
      <c r="V36" s="44">
        <v>145.08838397072626</v>
      </c>
      <c r="W36" s="44">
        <v>830.59185349195684</v>
      </c>
      <c r="X36" s="45">
        <v>114.74344246381874</v>
      </c>
      <c r="Y36" s="67"/>
      <c r="Z36" s="68" t="s">
        <v>493</v>
      </c>
      <c r="AA36" s="50">
        <f t="shared" si="9"/>
        <v>0.35756993418935029</v>
      </c>
      <c r="AB36" s="44">
        <v>46.35859967693478</v>
      </c>
      <c r="AC36" s="44">
        <v>690.00520994913211</v>
      </c>
      <c r="AD36" s="45">
        <v>147.00800464895019</v>
      </c>
      <c r="AE36" s="67"/>
      <c r="AF36" s="68" t="s">
        <v>494</v>
      </c>
      <c r="AG36" s="50">
        <f t="shared" si="10"/>
        <v>0.37433766044674383</v>
      </c>
      <c r="AH36" s="44">
        <v>52.710521640231384</v>
      </c>
      <c r="AI36" s="44">
        <v>497.96713822142982</v>
      </c>
      <c r="AJ36" s="45">
        <v>50.866911422002822</v>
      </c>
    </row>
    <row r="37" spans="1:36" x14ac:dyDescent="0.2">
      <c r="A37" s="67"/>
      <c r="B37" s="68" t="s">
        <v>419</v>
      </c>
      <c r="C37" s="50">
        <f t="shared" si="6"/>
        <v>0.22920195791278658</v>
      </c>
      <c r="D37" s="44">
        <v>30.248877180933629</v>
      </c>
      <c r="E37" s="44">
        <v>168.2634858297275</v>
      </c>
      <c r="F37" s="45">
        <v>20.045506762307792</v>
      </c>
      <c r="G37" s="67"/>
      <c r="H37" s="68" t="s">
        <v>433</v>
      </c>
      <c r="I37" s="50">
        <f t="shared" si="7"/>
        <v>8.5761668304236253E-3</v>
      </c>
      <c r="J37" s="44">
        <v>1.498952481515089</v>
      </c>
      <c r="K37" s="44">
        <v>59.958099260603561</v>
      </c>
      <c r="L37" s="45">
        <v>0.66253699682966938</v>
      </c>
      <c r="M37" s="18"/>
      <c r="N37" s="68" t="s">
        <v>467</v>
      </c>
      <c r="O37" s="50">
        <f t="shared" si="8"/>
        <v>1.3219653084386846E-2</v>
      </c>
      <c r="P37" s="44">
        <v>8.7129640908532746</v>
      </c>
      <c r="Q37" s="44">
        <v>102.81951452563784</v>
      </c>
      <c r="R37" s="45">
        <v>4.1423425229387814</v>
      </c>
      <c r="S37" s="68"/>
      <c r="T37" s="68" t="s">
        <v>527</v>
      </c>
      <c r="U37" s="50">
        <v>1.615899265936899E-2</v>
      </c>
      <c r="V37" s="44">
        <v>11.56210117230839</v>
      </c>
      <c r="W37" s="44">
        <v>65.679594276413894</v>
      </c>
      <c r="X37" s="45">
        <v>4.9040982462507596</v>
      </c>
      <c r="Y37" s="67"/>
      <c r="Z37" s="149" t="s">
        <v>490</v>
      </c>
      <c r="AA37" s="78">
        <f t="shared" si="9"/>
        <v>0.32810075378137066</v>
      </c>
      <c r="AB37" s="75">
        <v>42.537948646981413</v>
      </c>
      <c r="AC37" s="75">
        <v>709.28319328104283</v>
      </c>
      <c r="AD37" s="76">
        <v>93.669347375105346</v>
      </c>
      <c r="AE37" s="67"/>
      <c r="AF37" s="68" t="s">
        <v>498</v>
      </c>
      <c r="AG37" s="50">
        <f t="shared" si="10"/>
        <v>1.1197663131362987E-2</v>
      </c>
      <c r="AH37" s="44">
        <v>1.5767440126150523</v>
      </c>
      <c r="AI37" s="44">
        <v>7.6442802516855002</v>
      </c>
      <c r="AJ37" s="45">
        <v>0.70185415067286139</v>
      </c>
    </row>
    <row r="38" spans="1:36" x14ac:dyDescent="0.2">
      <c r="A38" s="67"/>
      <c r="B38" s="68" t="s">
        <v>418</v>
      </c>
      <c r="C38" s="50">
        <f t="shared" si="6"/>
        <v>2.2807382316439063E-2</v>
      </c>
      <c r="D38" s="44">
        <v>3.0099991849592973</v>
      </c>
      <c r="E38" s="44">
        <v>190.04730636821299</v>
      </c>
      <c r="F38" s="45">
        <v>8.4892018862790657</v>
      </c>
      <c r="G38" s="67"/>
      <c r="H38" s="149" t="s">
        <v>426</v>
      </c>
      <c r="I38" s="78">
        <f t="shared" si="7"/>
        <v>0.11600679401209257</v>
      </c>
      <c r="J38" s="75">
        <v>20.275803304125624</v>
      </c>
      <c r="K38" s="75">
        <v>562.66784945825918</v>
      </c>
      <c r="L38" s="76">
        <v>27.130469682691221</v>
      </c>
      <c r="M38" s="18"/>
      <c r="N38" s="68" t="s">
        <v>468</v>
      </c>
      <c r="O38" s="50">
        <f t="shared" si="8"/>
        <v>1.1741767434053458E-2</v>
      </c>
      <c r="P38" s="44">
        <v>7.738901873067066</v>
      </c>
      <c r="Q38" s="44">
        <v>37.603996201515294</v>
      </c>
      <c r="R38" s="45">
        <v>4.6169023072625928</v>
      </c>
      <c r="S38" s="68"/>
      <c r="T38" s="149" t="s">
        <v>507</v>
      </c>
      <c r="U38" s="78">
        <v>0.27860912702601831</v>
      </c>
      <c r="V38" s="75">
        <v>199.35072576047176</v>
      </c>
      <c r="W38" s="75">
        <v>989.58241844822396</v>
      </c>
      <c r="X38" s="76">
        <v>120.87302405690215</v>
      </c>
      <c r="Y38" s="67"/>
      <c r="Z38" s="68" t="s">
        <v>400</v>
      </c>
      <c r="AA38" s="50">
        <f t="shared" si="9"/>
        <v>0.30039965355312154</v>
      </c>
      <c r="AB38" s="44">
        <v>38.946527519801265</v>
      </c>
      <c r="AC38" s="44">
        <v>568.72930857762719</v>
      </c>
      <c r="AD38" s="45">
        <v>82.574271492267727</v>
      </c>
      <c r="AE38" s="67"/>
      <c r="AF38" s="149" t="s">
        <v>499</v>
      </c>
      <c r="AG38" s="78">
        <f t="shared" si="10"/>
        <v>0.36898153871965444</v>
      </c>
      <c r="AH38" s="75">
        <v>51.956325629425187</v>
      </c>
      <c r="AI38" s="75">
        <v>837.2120736724637</v>
      </c>
      <c r="AJ38" s="76">
        <v>37.588556643145687</v>
      </c>
    </row>
    <row r="39" spans="1:36" x14ac:dyDescent="0.2">
      <c r="A39" s="67"/>
      <c r="B39" s="68" t="s">
        <v>421</v>
      </c>
      <c r="C39" s="50">
        <f t="shared" si="6"/>
        <v>2.1098087776002843E-2</v>
      </c>
      <c r="D39" s="44">
        <v>2.784415419922833</v>
      </c>
      <c r="E39" s="44">
        <v>10.346801215567965</v>
      </c>
      <c r="F39" s="45">
        <v>1.9474002154031302</v>
      </c>
      <c r="G39" s="67"/>
      <c r="H39" s="68" t="s">
        <v>434</v>
      </c>
      <c r="I39" s="50">
        <f t="shared" si="7"/>
        <v>9.0176701890997024E-2</v>
      </c>
      <c r="J39" s="44">
        <v>15.761189555553406</v>
      </c>
      <c r="K39" s="44">
        <v>522.43805138104483</v>
      </c>
      <c r="L39" s="45">
        <v>24.259471300044876</v>
      </c>
      <c r="M39" s="18"/>
      <c r="N39" s="68" t="s">
        <v>474</v>
      </c>
      <c r="O39" s="50">
        <f t="shared" si="8"/>
        <v>6.526517949076582E-3</v>
      </c>
      <c r="P39" s="44">
        <v>4.3015740402276332</v>
      </c>
      <c r="Q39" s="44">
        <v>12.973629023246762</v>
      </c>
      <c r="R39" s="45">
        <v>2.1770808396535219</v>
      </c>
      <c r="S39" s="68"/>
      <c r="T39" s="68" t="s">
        <v>528</v>
      </c>
      <c r="U39" s="50">
        <v>0.21210701851672295</v>
      </c>
      <c r="V39" s="44">
        <v>151.76705993644572</v>
      </c>
      <c r="W39" s="44">
        <v>763.26535322681184</v>
      </c>
      <c r="X39" s="45">
        <v>86.2610143690234</v>
      </c>
      <c r="Y39" s="67"/>
      <c r="Z39" s="149" t="s">
        <v>488</v>
      </c>
      <c r="AA39" s="78">
        <f t="shared" si="9"/>
        <v>0.10277348468118327</v>
      </c>
      <c r="AB39" s="75">
        <v>13.324483907015429</v>
      </c>
      <c r="AC39" s="75">
        <v>370.89877907291464</v>
      </c>
      <c r="AD39" s="76">
        <v>20.593638820134519</v>
      </c>
      <c r="AE39" s="67"/>
      <c r="AF39" s="68" t="s">
        <v>495</v>
      </c>
      <c r="AG39" s="50">
        <f t="shared" si="10"/>
        <v>0.23692122037570812</v>
      </c>
      <c r="AH39" s="44">
        <v>33.36089961864915</v>
      </c>
      <c r="AI39" s="44">
        <v>615.79968909270201</v>
      </c>
      <c r="AJ39" s="45">
        <v>25.32391703117122</v>
      </c>
    </row>
    <row r="40" spans="1:36" x14ac:dyDescent="0.2">
      <c r="A40" s="67"/>
      <c r="B40" s="149" t="s">
        <v>482</v>
      </c>
      <c r="C40" s="78">
        <f t="shared" si="6"/>
        <v>7.0360173721893751E-2</v>
      </c>
      <c r="D40" s="75">
        <v>9.2857682051414301</v>
      </c>
      <c r="E40" s="75">
        <v>58.670615157376581</v>
      </c>
      <c r="F40" s="76">
        <v>6.705624907500586</v>
      </c>
      <c r="G40" s="67"/>
      <c r="H40" s="149" t="s">
        <v>486</v>
      </c>
      <c r="I40" s="78">
        <f t="shared" si="7"/>
        <v>3.2777742593229332E-2</v>
      </c>
      <c r="J40" s="75">
        <v>5.7289322339543407</v>
      </c>
      <c r="K40" s="75">
        <v>380.00988589871724</v>
      </c>
      <c r="L40" s="76">
        <v>11.876266964431966</v>
      </c>
      <c r="M40" s="18"/>
      <c r="N40" s="149" t="s">
        <v>441</v>
      </c>
      <c r="O40" s="78">
        <f t="shared" si="8"/>
        <v>0.17734768175159762</v>
      </c>
      <c r="P40" s="75">
        <v>116.88839130905342</v>
      </c>
      <c r="Q40" s="75">
        <v>716.75424053781012</v>
      </c>
      <c r="R40" s="76">
        <v>54.122501467614704</v>
      </c>
      <c r="S40" s="68"/>
      <c r="T40" s="149" t="s">
        <v>517</v>
      </c>
      <c r="U40" s="78">
        <v>0.11706505037235702</v>
      </c>
      <c r="V40" s="75">
        <v>83.762520639663748</v>
      </c>
      <c r="W40" s="75">
        <v>415.59084552540412</v>
      </c>
      <c r="X40" s="76">
        <v>39.155225967595385</v>
      </c>
      <c r="Y40" s="67"/>
      <c r="Z40" s="149" t="s">
        <v>489</v>
      </c>
      <c r="AA40" s="78">
        <f t="shared" si="9"/>
        <v>4.2317232409525778E-2</v>
      </c>
      <c r="AB40" s="75">
        <v>5.4863886729082942</v>
      </c>
      <c r="AC40" s="75">
        <v>79.681049317553672</v>
      </c>
      <c r="AD40" s="76">
        <v>17.594449771152568</v>
      </c>
      <c r="AE40" s="67"/>
      <c r="AF40" s="149" t="s">
        <v>501</v>
      </c>
      <c r="AG40" s="78">
        <f t="shared" si="10"/>
        <v>0.13836739653226832</v>
      </c>
      <c r="AH40" s="75">
        <v>19.483526291510344</v>
      </c>
      <c r="AI40" s="75">
        <v>299.55141068491014</v>
      </c>
      <c r="AJ40" s="76">
        <v>14.887096979018027</v>
      </c>
    </row>
    <row r="41" spans="1:36" x14ac:dyDescent="0.2">
      <c r="A41" s="67"/>
      <c r="B41" s="68" t="s">
        <v>422</v>
      </c>
      <c r="C41" s="50">
        <f t="shared" si="6"/>
        <v>2.6278887306341259E-2</v>
      </c>
      <c r="D41" s="44">
        <v>3.4681502803024995</v>
      </c>
      <c r="E41" s="44">
        <v>16.345603309486773</v>
      </c>
      <c r="F41" s="45">
        <v>1.6005696867349033</v>
      </c>
      <c r="G41" s="67"/>
      <c r="H41" s="68" t="s">
        <v>437</v>
      </c>
      <c r="I41" s="50">
        <f t="shared" si="7"/>
        <v>2.0816625952345322E-2</v>
      </c>
      <c r="J41" s="44">
        <v>3.6383542607109152</v>
      </c>
      <c r="K41" s="44">
        <v>352.52497747770832</v>
      </c>
      <c r="L41" s="45">
        <v>11.068059173295168</v>
      </c>
      <c r="M41" s="67"/>
      <c r="N41" s="68" t="s">
        <v>946</v>
      </c>
      <c r="O41" s="50">
        <f t="shared" si="8"/>
        <v>0.1645133086664963</v>
      </c>
      <c r="P41" s="44">
        <v>108.42936208148816</v>
      </c>
      <c r="Q41" s="44">
        <v>668.750299878757</v>
      </c>
      <c r="R41" s="45">
        <v>50.918206644830597</v>
      </c>
      <c r="S41" s="68"/>
      <c r="T41" s="68" t="s">
        <v>533</v>
      </c>
      <c r="U41" s="50">
        <v>0.11238138119411289</v>
      </c>
      <c r="V41" s="44">
        <v>80.411256236119186</v>
      </c>
      <c r="W41" s="44">
        <v>376.7329970038997</v>
      </c>
      <c r="X41" s="45">
        <v>33.593760541486972</v>
      </c>
      <c r="Y41" s="67"/>
      <c r="Z41" s="149" t="s">
        <v>492</v>
      </c>
      <c r="AA41" s="78">
        <f t="shared" si="9"/>
        <v>4.4259167737610875E-3</v>
      </c>
      <c r="AB41" s="75">
        <v>0.57381587292394876</v>
      </c>
      <c r="AC41" s="75">
        <v>17.214476187718461</v>
      </c>
      <c r="AD41" s="76">
        <v>3.2219761264679723</v>
      </c>
      <c r="AE41" s="67"/>
      <c r="AF41" s="68" t="s">
        <v>496</v>
      </c>
      <c r="AG41" s="50">
        <f t="shared" si="10"/>
        <v>0.10972412377495724</v>
      </c>
      <c r="AH41" s="44">
        <v>15.450264324976013</v>
      </c>
      <c r="AI41" s="44">
        <v>222.91922241003545</v>
      </c>
      <c r="AJ41" s="45">
        <v>13.131046268109424</v>
      </c>
    </row>
    <row r="42" spans="1:36" x14ac:dyDescent="0.2">
      <c r="A42" s="67"/>
      <c r="B42" s="68" t="s">
        <v>423</v>
      </c>
      <c r="C42" s="50">
        <f t="shared" si="6"/>
        <v>2.4188657630307784E-2</v>
      </c>
      <c r="D42" s="44">
        <v>3.1922926858645946</v>
      </c>
      <c r="E42" s="44">
        <v>27.753375019480188</v>
      </c>
      <c r="F42" s="45">
        <v>3.3974228413126339</v>
      </c>
      <c r="G42" s="67"/>
      <c r="H42" s="68" t="s">
        <v>438</v>
      </c>
      <c r="I42" s="50">
        <f t="shared" si="7"/>
        <v>1.1961116640884013E-2</v>
      </c>
      <c r="J42" s="44">
        <v>2.0905779732434255</v>
      </c>
      <c r="K42" s="44">
        <v>27.4849084210089</v>
      </c>
      <c r="L42" s="45">
        <v>0.8082077911367983</v>
      </c>
      <c r="M42" s="67"/>
      <c r="N42" s="149" t="s">
        <v>454</v>
      </c>
      <c r="O42" s="78">
        <f t="shared" si="8"/>
        <v>0.10609058362530194</v>
      </c>
      <c r="P42" s="75">
        <v>69.923426855780917</v>
      </c>
      <c r="Q42" s="75">
        <v>296.93985298366096</v>
      </c>
      <c r="R42" s="76">
        <v>30.452660349691445</v>
      </c>
      <c r="S42" s="68"/>
      <c r="T42" s="149" t="s">
        <v>509</v>
      </c>
      <c r="U42" s="78">
        <v>7.92571721011915E-2</v>
      </c>
      <c r="V42" s="75">
        <v>56.710183721366874</v>
      </c>
      <c r="W42" s="75">
        <v>387.22665005110309</v>
      </c>
      <c r="X42" s="76">
        <v>35.134410652075438</v>
      </c>
      <c r="Y42" s="67"/>
      <c r="Z42" s="149" t="s">
        <v>491</v>
      </c>
      <c r="AA42" s="78">
        <f t="shared" si="9"/>
        <v>8.8868882310636117E-3</v>
      </c>
      <c r="AB42" s="75">
        <v>1.1521765520122731</v>
      </c>
      <c r="AC42" s="75">
        <v>11.521765520122731</v>
      </c>
      <c r="AD42" s="76">
        <v>1.6637429411057223</v>
      </c>
      <c r="AE42" s="67"/>
      <c r="AF42" s="149" t="s">
        <v>503</v>
      </c>
      <c r="AG42" s="78">
        <f t="shared" si="10"/>
        <v>3.0148013140687099E-2</v>
      </c>
      <c r="AH42" s="75">
        <v>4.2451446033126219</v>
      </c>
      <c r="AI42" s="75">
        <v>74.389997879891467</v>
      </c>
      <c r="AJ42" s="76">
        <v>5.9999155367409234</v>
      </c>
    </row>
    <row r="43" spans="1:36" x14ac:dyDescent="0.2">
      <c r="A43" s="67"/>
      <c r="B43" s="68" t="s">
        <v>424</v>
      </c>
      <c r="C43" s="50">
        <f t="shared" si="6"/>
        <v>1.9892628785244705E-2</v>
      </c>
      <c r="D43" s="44">
        <v>2.6253252389743356</v>
      </c>
      <c r="E43" s="44">
        <v>14.571636828409614</v>
      </c>
      <c r="F43" s="45">
        <v>1.707632379453049</v>
      </c>
      <c r="G43" s="67"/>
      <c r="H43" s="149" t="s">
        <v>428</v>
      </c>
      <c r="I43" s="78">
        <f t="shared" si="7"/>
        <v>3.1831755460925627E-2</v>
      </c>
      <c r="J43" s="75">
        <v>5.5635914951970529</v>
      </c>
      <c r="K43" s="75">
        <v>38.664935602827697</v>
      </c>
      <c r="L43" s="76">
        <v>3.8283297204279179</v>
      </c>
      <c r="M43" s="67"/>
      <c r="N43" s="68" t="s">
        <v>462</v>
      </c>
      <c r="O43" s="50">
        <f t="shared" si="8"/>
        <v>5.5411578186603888E-2</v>
      </c>
      <c r="P43" s="44">
        <v>36.521313220208569</v>
      </c>
      <c r="Q43" s="44">
        <v>133.78344422976065</v>
      </c>
      <c r="R43" s="45">
        <v>16.246901454402675</v>
      </c>
      <c r="S43" s="68"/>
      <c r="T43" s="68" t="s">
        <v>529</v>
      </c>
      <c r="U43" s="50">
        <v>6.1449882998840855E-2</v>
      </c>
      <c r="V43" s="44">
        <v>43.968691566127362</v>
      </c>
      <c r="W43" s="44">
        <v>307.55545476155004</v>
      </c>
      <c r="X43" s="45">
        <v>31.472109946960952</v>
      </c>
      <c r="Y43" s="67"/>
      <c r="Z43" s="23" t="s">
        <v>324</v>
      </c>
      <c r="AA43" s="51"/>
      <c r="AB43" s="87">
        <f>AB35+AB39+AB40+AB37+AB42+AB41</f>
        <v>129.6490427307171</v>
      </c>
      <c r="AC43" s="87">
        <f>AC35+AC39+AC40+AC37+AC42+AC41</f>
        <v>2114.1270346976853</v>
      </c>
      <c r="AD43" s="86">
        <f>AD35+AD39+AD40+AD37+AD42+AD41</f>
        <v>324.11816229782937</v>
      </c>
      <c r="AE43" s="67"/>
      <c r="AF43" s="68" t="s">
        <v>497</v>
      </c>
      <c r="AG43" s="50">
        <f t="shared" si="10"/>
        <v>1.9523542760406423E-2</v>
      </c>
      <c r="AH43" s="44">
        <v>2.7491119166002069</v>
      </c>
      <c r="AI43" s="44">
        <v>57.949493181510448</v>
      </c>
      <c r="AJ43" s="45">
        <v>3.4018989062052967</v>
      </c>
    </row>
    <row r="44" spans="1:36" x14ac:dyDescent="0.2">
      <c r="A44" s="67"/>
      <c r="B44" s="149" t="s">
        <v>483</v>
      </c>
      <c r="C44" s="78">
        <f t="shared" si="6"/>
        <v>5.3574237331842446E-2</v>
      </c>
      <c r="D44" s="75">
        <v>7.0704480008400692</v>
      </c>
      <c r="E44" s="75">
        <v>46.010639536379159</v>
      </c>
      <c r="F44" s="76">
        <v>3.2738141144339159</v>
      </c>
      <c r="G44" s="67"/>
      <c r="H44" s="68" t="s">
        <v>435</v>
      </c>
      <c r="I44" s="50">
        <f t="shared" si="7"/>
        <v>1.923470325886634E-2</v>
      </c>
      <c r="J44" s="44">
        <v>3.3618639598758713</v>
      </c>
      <c r="K44" s="44">
        <v>17.484992048948406</v>
      </c>
      <c r="L44" s="45">
        <v>3.7633936843842362</v>
      </c>
      <c r="M44" s="67"/>
      <c r="N44" s="68" t="s">
        <v>470</v>
      </c>
      <c r="O44" s="50">
        <f t="shared" si="8"/>
        <v>1.2111964901011053E-2</v>
      </c>
      <c r="P44" s="44">
        <v>7.9828959639510311</v>
      </c>
      <c r="Q44" s="44">
        <v>37.76167065290219</v>
      </c>
      <c r="R44" s="45">
        <v>1.9960798147905736</v>
      </c>
      <c r="S44" s="68"/>
      <c r="T44" s="149" t="s">
        <v>514</v>
      </c>
      <c r="U44" s="78">
        <v>5.4600184349250673E-2</v>
      </c>
      <c r="V44" s="75">
        <v>39.067587242618224</v>
      </c>
      <c r="W44" s="75">
        <v>226.66020502693777</v>
      </c>
      <c r="X44" s="76">
        <v>22.723739619813351</v>
      </c>
      <c r="Y44" s="67"/>
      <c r="Z44" s="23" t="s">
        <v>105</v>
      </c>
      <c r="AA44" s="52"/>
      <c r="AB44" s="87">
        <f>AB11</f>
        <v>91.962363382915996</v>
      </c>
      <c r="AC44" s="87">
        <f t="shared" ref="AC44:AD44" si="11">AC11</f>
        <v>1486.0487539888447</v>
      </c>
      <c r="AD44" s="86">
        <f t="shared" si="11"/>
        <v>224.87345834075009</v>
      </c>
      <c r="AE44" s="67"/>
      <c r="AF44" s="149" t="s">
        <v>502</v>
      </c>
      <c r="AG44" s="78">
        <f t="shared" si="10"/>
        <v>2.2279160249184006E-2</v>
      </c>
      <c r="AH44" s="75">
        <v>3.1371306777931522</v>
      </c>
      <c r="AI44" s="75">
        <v>23.160610690443139</v>
      </c>
      <c r="AJ44" s="76">
        <v>3.031944636539607</v>
      </c>
    </row>
    <row r="45" spans="1:36" ht="13.5" thickBot="1" x14ac:dyDescent="0.25">
      <c r="A45" s="67"/>
      <c r="B45" s="68" t="s">
        <v>417</v>
      </c>
      <c r="C45" s="50">
        <f t="shared" si="6"/>
        <v>4.7299307651861772E-2</v>
      </c>
      <c r="D45" s="44">
        <v>6.2423155584420211</v>
      </c>
      <c r="E45" s="44">
        <v>39.385579997194775</v>
      </c>
      <c r="F45" s="45">
        <v>2.8597478932348919</v>
      </c>
      <c r="G45" s="67"/>
      <c r="H45" s="149" t="s">
        <v>427</v>
      </c>
      <c r="I45" s="78">
        <f t="shared" si="7"/>
        <v>3.1078885032871643E-2</v>
      </c>
      <c r="J45" s="75">
        <v>5.4320039201527486</v>
      </c>
      <c r="K45" s="75">
        <v>35.068826509153162</v>
      </c>
      <c r="L45" s="76">
        <v>1.5364768622890239</v>
      </c>
      <c r="M45" s="67"/>
      <c r="N45" s="68" t="s">
        <v>473</v>
      </c>
      <c r="O45" s="50">
        <f t="shared" si="8"/>
        <v>8.3511999661906797E-3</v>
      </c>
      <c r="P45" s="44">
        <v>5.5042068771753554</v>
      </c>
      <c r="Q45" s="44">
        <v>22.51775935636082</v>
      </c>
      <c r="R45" s="45">
        <v>3.0151488794253547</v>
      </c>
      <c r="S45" s="68"/>
      <c r="T45" s="68" t="s">
        <v>531</v>
      </c>
      <c r="U45" s="50">
        <v>4.3178232294648677E-2</v>
      </c>
      <c r="V45" s="44">
        <v>30.894938858871694</v>
      </c>
      <c r="W45" s="44">
        <v>184.2146236453402</v>
      </c>
      <c r="X45" s="45">
        <v>18.249514204529092</v>
      </c>
      <c r="Y45" s="67"/>
      <c r="Z45" s="24" t="s">
        <v>409</v>
      </c>
      <c r="AA45" s="53"/>
      <c r="AB45" s="84">
        <f>AB43+AB44</f>
        <v>221.61140611363311</v>
      </c>
      <c r="AC45" s="84">
        <f t="shared" ref="AC45:AD45" si="12">AC43+AC44</f>
        <v>3600.1757886865298</v>
      </c>
      <c r="AD45" s="83">
        <f t="shared" si="12"/>
        <v>548.99162063857943</v>
      </c>
      <c r="AE45" s="67"/>
      <c r="AF45" s="149" t="s">
        <v>504</v>
      </c>
      <c r="AG45" s="78">
        <f t="shared" si="10"/>
        <v>3.8831295998715755E-3</v>
      </c>
      <c r="AH45" s="75">
        <v>0.54678384900301347</v>
      </c>
      <c r="AI45" s="75">
        <v>1.6403515470090402</v>
      </c>
      <c r="AJ45" s="76">
        <v>1.2023776839576266</v>
      </c>
    </row>
    <row r="46" spans="1:36" x14ac:dyDescent="0.2">
      <c r="A46" s="67"/>
      <c r="B46" s="149" t="s">
        <v>484</v>
      </c>
      <c r="C46" s="78">
        <f t="shared" si="6"/>
        <v>4.0936671689548544E-2</v>
      </c>
      <c r="D46" s="75">
        <v>5.4026080990308847</v>
      </c>
      <c r="E46" s="75">
        <v>31.077675635734384</v>
      </c>
      <c r="F46" s="76">
        <v>2.8627023535362501</v>
      </c>
      <c r="G46" s="67"/>
      <c r="H46" s="68" t="s">
        <v>436</v>
      </c>
      <c r="I46" s="50">
        <f t="shared" si="7"/>
        <v>8.1210238337621529E-3</v>
      </c>
      <c r="J46" s="44">
        <v>1.4194020555754121</v>
      </c>
      <c r="K46" s="44">
        <v>2.8388041111508242</v>
      </c>
      <c r="L46" s="45">
        <v>4.2582061667262368E-2</v>
      </c>
      <c r="M46" s="67"/>
      <c r="N46" s="149" t="s">
        <v>453</v>
      </c>
      <c r="O46" s="78">
        <f t="shared" si="8"/>
        <v>3.7163469327842917E-2</v>
      </c>
      <c r="P46" s="75">
        <v>24.494135487371686</v>
      </c>
      <c r="Q46" s="75">
        <v>107.38680404800738</v>
      </c>
      <c r="R46" s="76">
        <v>14.731599459362124</v>
      </c>
      <c r="S46" s="68"/>
      <c r="T46" s="68" t="s">
        <v>532</v>
      </c>
      <c r="U46" s="50">
        <v>4.6878318488564755E-3</v>
      </c>
      <c r="V46" s="44">
        <v>3.3542428824498658</v>
      </c>
      <c r="W46" s="44">
        <v>12.107956883149463</v>
      </c>
      <c r="X46" s="45">
        <v>2.2532226542527178</v>
      </c>
      <c r="AE46" s="67"/>
      <c r="AF46" s="149" t="s">
        <v>505</v>
      </c>
      <c r="AG46" s="78">
        <f t="shared" si="10"/>
        <v>2.3195506781903854E-3</v>
      </c>
      <c r="AH46" s="75">
        <v>0.32661615203892108</v>
      </c>
      <c r="AI46" s="75">
        <v>4.8992422805838158</v>
      </c>
      <c r="AJ46" s="76">
        <v>0.39683862472728915</v>
      </c>
    </row>
    <row r="47" spans="1:36" x14ac:dyDescent="0.2">
      <c r="A47" s="67"/>
      <c r="B47" s="68" t="s">
        <v>415</v>
      </c>
      <c r="C47" s="50">
        <f t="shared" si="6"/>
        <v>3.4201900974457571E-2</v>
      </c>
      <c r="D47" s="44">
        <v>4.5137882387744881</v>
      </c>
      <c r="E47" s="44">
        <v>21.426796220352148</v>
      </c>
      <c r="F47" s="45">
        <v>2.1561925382380589</v>
      </c>
      <c r="G47" s="67"/>
      <c r="H47" s="149" t="s">
        <v>430</v>
      </c>
      <c r="I47" s="78">
        <f t="shared" si="7"/>
        <v>7.8249341965546584E-3</v>
      </c>
      <c r="J47" s="75">
        <v>1.367651162056337</v>
      </c>
      <c r="K47" s="75">
        <v>2.7353023241126739</v>
      </c>
      <c r="L47" s="76">
        <v>3.3028775563660537</v>
      </c>
      <c r="M47" s="67"/>
      <c r="N47" s="68" t="s">
        <v>464</v>
      </c>
      <c r="O47" s="50">
        <f t="shared" si="8"/>
        <v>1.9789906675399007E-2</v>
      </c>
      <c r="P47" s="44">
        <v>13.043363931216707</v>
      </c>
      <c r="Q47" s="44">
        <v>60.293360545724703</v>
      </c>
      <c r="R47" s="45">
        <v>7.1195427932147579</v>
      </c>
      <c r="S47" s="68"/>
      <c r="T47" s="149" t="s">
        <v>513</v>
      </c>
      <c r="U47" s="78">
        <v>3.1660024275325209E-2</v>
      </c>
      <c r="V47" s="75">
        <v>22.653417295589279</v>
      </c>
      <c r="W47" s="75">
        <v>117.01900258971115</v>
      </c>
      <c r="X47" s="76">
        <v>13.053324003159181</v>
      </c>
      <c r="AE47" s="67"/>
      <c r="AF47" s="23" t="s">
        <v>324</v>
      </c>
      <c r="AG47" s="51"/>
      <c r="AH47" s="87">
        <f>AH38+AH42+AH35+AH40+AH44+AH45+AH46</f>
        <v>140.81009529558244</v>
      </c>
      <c r="AI47" s="87">
        <f>AI38+AI42+AI35+AI40+AI44+AI45+AI46</f>
        <v>1810.5241598901709</v>
      </c>
      <c r="AJ47" s="86">
        <f>AJ38+AJ42+AJ35+AJ40+AJ44+AJ45+AJ46</f>
        <v>151.75606175317614</v>
      </c>
    </row>
    <row r="48" spans="1:36" x14ac:dyDescent="0.2">
      <c r="A48" s="67"/>
      <c r="B48" s="68" t="s">
        <v>416</v>
      </c>
      <c r="C48" s="50">
        <f t="shared" si="6"/>
        <v>4.089759011759367E-3</v>
      </c>
      <c r="D48" s="44">
        <v>0.53974503173048194</v>
      </c>
      <c r="E48" s="44">
        <v>7.5564304442267476</v>
      </c>
      <c r="F48" s="45">
        <v>0.3184495687209844</v>
      </c>
      <c r="G48" s="67"/>
      <c r="H48" s="149" t="s">
        <v>431</v>
      </c>
      <c r="I48" s="78">
        <f t="shared" si="7"/>
        <v>3.4369712223171183E-3</v>
      </c>
      <c r="J48" s="75">
        <v>0.60071785501095643</v>
      </c>
      <c r="K48" s="75">
        <v>3.0035892750547823</v>
      </c>
      <c r="L48" s="76">
        <v>1.5186147374676979</v>
      </c>
      <c r="M48" s="67"/>
      <c r="N48" s="68" t="s">
        <v>472</v>
      </c>
      <c r="O48" s="50">
        <f t="shared" si="8"/>
        <v>1.2285716173301727E-2</v>
      </c>
      <c r="P48" s="44">
        <v>8.0974139915077981</v>
      </c>
      <c r="Q48" s="44">
        <v>37.789129642469469</v>
      </c>
      <c r="R48" s="45">
        <v>6.0133413203934332</v>
      </c>
      <c r="S48" s="68"/>
      <c r="T48" s="68" t="s">
        <v>530</v>
      </c>
      <c r="U48" s="50">
        <v>2.4937251232729565E-2</v>
      </c>
      <c r="V48" s="44">
        <v>17.843130929632501</v>
      </c>
      <c r="W48" s="44">
        <v>87.21108739848529</v>
      </c>
      <c r="X48" s="45">
        <v>10.600483368104847</v>
      </c>
      <c r="AE48" s="67"/>
      <c r="AF48" s="23" t="s">
        <v>105</v>
      </c>
      <c r="AG48" s="51"/>
      <c r="AH48" s="87">
        <f>AH14</f>
        <v>68.10663770506018</v>
      </c>
      <c r="AI48" s="87">
        <f>AI14</f>
        <v>798.41185393443516</v>
      </c>
      <c r="AJ48" s="86">
        <f>AJ14</f>
        <v>61.274159948492077</v>
      </c>
    </row>
    <row r="49" spans="1:36" ht="13.5" thickBot="1" x14ac:dyDescent="0.25">
      <c r="A49" s="67"/>
      <c r="B49" s="68" t="s">
        <v>414</v>
      </c>
      <c r="C49" s="50">
        <f t="shared" si="6"/>
        <v>2.6450117033316053E-3</v>
      </c>
      <c r="D49" s="44">
        <v>0.3490748285259142</v>
      </c>
      <c r="E49" s="44">
        <v>2.0944489711554852</v>
      </c>
      <c r="F49" s="45">
        <v>0.38806024657720695</v>
      </c>
      <c r="G49" s="67"/>
      <c r="H49" s="23" t="s">
        <v>324</v>
      </c>
      <c r="I49" s="42"/>
      <c r="J49" s="87">
        <f>J45+J40+J43+J48+J38+J47+J35</f>
        <v>174.78117102358738</v>
      </c>
      <c r="K49" s="87">
        <f>K45+K40+K43+K48+K38+K47+K35</f>
        <v>2428.8744661667793</v>
      </c>
      <c r="L49" s="86">
        <f>L45+L40+L43+L48+L38+L47+L35</f>
        <v>168.83720234550748</v>
      </c>
      <c r="M49" s="67"/>
      <c r="N49" s="149" t="s">
        <v>460</v>
      </c>
      <c r="O49" s="78">
        <f t="shared" si="8"/>
        <v>2.6602789433600772E-2</v>
      </c>
      <c r="P49" s="75">
        <v>17.533678650406529</v>
      </c>
      <c r="Q49" s="75">
        <v>105.67270452205612</v>
      </c>
      <c r="R49" s="76">
        <v>10.151144898000563</v>
      </c>
      <c r="S49" s="68"/>
      <c r="T49" s="149" t="s">
        <v>508</v>
      </c>
      <c r="U49" s="78">
        <v>2.5018943051148775E-2</v>
      </c>
      <c r="V49" s="75">
        <v>17.901583154311563</v>
      </c>
      <c r="W49" s="75">
        <v>130.51676904320522</v>
      </c>
      <c r="X49" s="76">
        <v>6.8886953306136327</v>
      </c>
      <c r="AE49" s="67"/>
      <c r="AF49" s="24" t="s">
        <v>408</v>
      </c>
      <c r="AG49" s="53"/>
      <c r="AH49" s="84">
        <f>AH47+AH48</f>
        <v>208.91673300064264</v>
      </c>
      <c r="AI49" s="84">
        <f>AI47+AI48</f>
        <v>2608.9360138246061</v>
      </c>
      <c r="AJ49" s="83">
        <f>AJ47+AJ48</f>
        <v>213.03022170166821</v>
      </c>
    </row>
    <row r="50" spans="1:36" x14ac:dyDescent="0.2">
      <c r="A50" s="67"/>
      <c r="B50" s="149" t="s">
        <v>485</v>
      </c>
      <c r="C50" s="78">
        <f t="shared" si="6"/>
        <v>4.3811312255128479E-3</v>
      </c>
      <c r="D50" s="75">
        <v>0.57819881453420252</v>
      </c>
      <c r="E50" s="75">
        <v>0.57819881453420252</v>
      </c>
      <c r="F50" s="76">
        <v>2.31279525813681E-2</v>
      </c>
      <c r="G50" s="67"/>
      <c r="H50" s="23" t="s">
        <v>105</v>
      </c>
      <c r="I50" s="42"/>
      <c r="J50" s="87">
        <f>J16</f>
        <v>71.287905007113494</v>
      </c>
      <c r="K50" s="87">
        <f>K16</f>
        <v>932.15735558966753</v>
      </c>
      <c r="L50" s="86">
        <f>L16</f>
        <v>86.060697447240344</v>
      </c>
      <c r="M50" s="67"/>
      <c r="N50" s="68" t="s">
        <v>469</v>
      </c>
      <c r="O50" s="50">
        <f t="shared" si="8"/>
        <v>1.1908174571758943E-2</v>
      </c>
      <c r="P50" s="44">
        <v>7.8485794422161366</v>
      </c>
      <c r="Q50" s="44">
        <v>60.809853197602699</v>
      </c>
      <c r="R50" s="45">
        <v>4.9055762066241657</v>
      </c>
      <c r="S50" s="68"/>
      <c r="T50" s="149" t="s">
        <v>520</v>
      </c>
      <c r="U50" s="78">
        <v>2.9158116226091855E-3</v>
      </c>
      <c r="V50" s="75">
        <v>2.0863249145950529</v>
      </c>
      <c r="W50" s="75">
        <v>8.3452996583802115</v>
      </c>
      <c r="X50" s="76">
        <v>0.50422030469317036</v>
      </c>
    </row>
    <row r="51" spans="1:36" ht="13.5" thickBot="1" x14ac:dyDescent="0.25">
      <c r="A51" s="67"/>
      <c r="B51" s="23" t="s">
        <v>324</v>
      </c>
      <c r="C51" s="42"/>
      <c r="D51" s="87">
        <f>D35+D40+D44+D46+D50</f>
        <v>131.97477655249176</v>
      </c>
      <c r="E51" s="87">
        <f t="shared" ref="E51:F51" si="13">E35+E40+E44+E46+E50</f>
        <v>1194.2576034558035</v>
      </c>
      <c r="F51" s="86">
        <f t="shared" si="13"/>
        <v>106.56467502053333</v>
      </c>
      <c r="G51" s="67"/>
      <c r="H51" s="24" t="s">
        <v>425</v>
      </c>
      <c r="I51" s="43"/>
      <c r="J51" s="84">
        <f>J49+J50</f>
        <v>246.06907603070087</v>
      </c>
      <c r="K51" s="84">
        <f t="shared" ref="K51:L51" si="14">K49+K50</f>
        <v>3361.0318217564468</v>
      </c>
      <c r="L51" s="83">
        <f t="shared" si="14"/>
        <v>254.89789979274781</v>
      </c>
      <c r="M51" s="67"/>
      <c r="N51" s="149" t="s">
        <v>455</v>
      </c>
      <c r="O51" s="78">
        <f t="shared" si="8"/>
        <v>2.7352461442302443E-2</v>
      </c>
      <c r="P51" s="75">
        <v>18.027781275493567</v>
      </c>
      <c r="Q51" s="75">
        <v>89.314679820345944</v>
      </c>
      <c r="R51" s="76">
        <v>13.516572682763883</v>
      </c>
      <c r="S51" s="68"/>
      <c r="T51" s="149" t="s">
        <v>535</v>
      </c>
      <c r="U51" s="78">
        <v>2.0691075717293169E-2</v>
      </c>
      <c r="V51" s="75">
        <v>14.80490249919942</v>
      </c>
      <c r="W51" s="75">
        <v>94.931032342171477</v>
      </c>
      <c r="X51" s="76">
        <v>7.5167714762873725</v>
      </c>
    </row>
    <row r="52" spans="1:36" x14ac:dyDescent="0.2">
      <c r="A52" s="67"/>
      <c r="B52" s="23" t="s">
        <v>105</v>
      </c>
      <c r="C52" s="42"/>
      <c r="D52" s="87">
        <f>D20</f>
        <v>74.412843483761662</v>
      </c>
      <c r="E52" s="87">
        <f>E20</f>
        <v>1004.5673949898879</v>
      </c>
      <c r="F52" s="86">
        <f>F20</f>
        <v>112.08697296320797</v>
      </c>
      <c r="M52" s="67"/>
      <c r="N52" s="68" t="s">
        <v>475</v>
      </c>
      <c r="O52" s="50">
        <f t="shared" si="8"/>
        <v>6.8954216901022988E-3</v>
      </c>
      <c r="P52" s="44">
        <v>4.5447154470422122</v>
      </c>
      <c r="Q52" s="44">
        <v>14.869110239283099</v>
      </c>
      <c r="R52" s="45">
        <v>1.9854976293120687</v>
      </c>
      <c r="S52" s="68"/>
      <c r="T52" s="68" t="s">
        <v>536</v>
      </c>
      <c r="U52" s="50">
        <v>2.0691075717293169E-2</v>
      </c>
      <c r="V52" s="44">
        <v>14.80490249919942</v>
      </c>
      <c r="W52" s="44">
        <v>94.931032342171477</v>
      </c>
      <c r="X52" s="45">
        <v>7.5167714762873725</v>
      </c>
    </row>
    <row r="53" spans="1:36" ht="13.5" thickBot="1" x14ac:dyDescent="0.25">
      <c r="A53" s="67"/>
      <c r="B53" s="24" t="s">
        <v>413</v>
      </c>
      <c r="C53" s="43"/>
      <c r="D53" s="84">
        <f>D51+D52</f>
        <v>206.38762003625342</v>
      </c>
      <c r="E53" s="84">
        <f t="shared" ref="E53:F53" si="15">E51+E52</f>
        <v>2198.8249984456916</v>
      </c>
      <c r="F53" s="83">
        <f t="shared" si="15"/>
        <v>218.6516479837413</v>
      </c>
      <c r="M53" s="67"/>
      <c r="N53" s="68" t="s">
        <v>476</v>
      </c>
      <c r="O53" s="50">
        <f t="shared" si="8"/>
        <v>6.6035857113456902E-3</v>
      </c>
      <c r="P53" s="44">
        <v>4.3523687653937744</v>
      </c>
      <c r="Q53" s="44">
        <v>31.068584050829024</v>
      </c>
      <c r="R53" s="45">
        <v>5.0964918659684741</v>
      </c>
      <c r="S53" s="68"/>
      <c r="T53" s="149" t="s">
        <v>512</v>
      </c>
      <c r="U53" s="78">
        <v>7.0688102026438288E-3</v>
      </c>
      <c r="V53" s="75">
        <v>5.0578832761228139</v>
      </c>
      <c r="W53" s="75">
        <v>57.336944730934604</v>
      </c>
      <c r="X53" s="76">
        <v>2.8829437739262294</v>
      </c>
    </row>
    <row r="54" spans="1:36" x14ac:dyDescent="0.2">
      <c r="M54" s="67"/>
      <c r="N54" s="149" t="s">
        <v>457</v>
      </c>
      <c r="O54" s="78">
        <f t="shared" si="8"/>
        <v>2.1601146301233595E-2</v>
      </c>
      <c r="P54" s="75">
        <v>14.237136999170044</v>
      </c>
      <c r="Q54" s="75">
        <v>56.362029141775011</v>
      </c>
      <c r="R54" s="76">
        <v>7.4664274023320836</v>
      </c>
      <c r="S54" s="68"/>
      <c r="T54" s="149" t="s">
        <v>510</v>
      </c>
      <c r="U54" s="78">
        <v>7.7323520094810146E-3</v>
      </c>
      <c r="V54" s="75">
        <v>5.5326614794695219</v>
      </c>
      <c r="W54" s="75">
        <v>54.676996780231221</v>
      </c>
      <c r="X54" s="76">
        <v>2.3101361214999918</v>
      </c>
    </row>
    <row r="55" spans="1:36" x14ac:dyDescent="0.2">
      <c r="M55" s="67"/>
      <c r="N55" s="68" t="s">
        <v>466</v>
      </c>
      <c r="O55" s="50">
        <f t="shared" si="8"/>
        <v>1.4551083415374233E-2</v>
      </c>
      <c r="P55" s="44">
        <v>9.590498818074451</v>
      </c>
      <c r="Q55" s="44">
        <v>41.995395595034566</v>
      </c>
      <c r="R55" s="45">
        <v>3.118140737204024</v>
      </c>
      <c r="S55" s="68"/>
      <c r="T55" s="149" t="s">
        <v>511</v>
      </c>
      <c r="U55" s="78">
        <v>8.2814621171289505E-3</v>
      </c>
      <c r="V55" s="75">
        <v>5.9255613806698308</v>
      </c>
      <c r="W55" s="75">
        <v>39.075495132376744</v>
      </c>
      <c r="X55" s="76">
        <v>4.2972443234136168</v>
      </c>
    </row>
    <row r="56" spans="1:36" x14ac:dyDescent="0.2">
      <c r="M56" s="67"/>
      <c r="N56" s="149" t="s">
        <v>458</v>
      </c>
      <c r="O56" s="78">
        <f t="shared" si="8"/>
        <v>2.0147046735910369E-2</v>
      </c>
      <c r="P56" s="75">
        <v>13.278751993428097</v>
      </c>
      <c r="Q56" s="75">
        <v>42.394462528063244</v>
      </c>
      <c r="R56" s="76">
        <v>5.8108872909218308</v>
      </c>
      <c r="S56" s="68"/>
      <c r="T56" s="149" t="s">
        <v>516</v>
      </c>
      <c r="U56" s="78">
        <v>5.9402846765589865E-3</v>
      </c>
      <c r="V56" s="75">
        <v>4.2503993825918522</v>
      </c>
      <c r="W56" s="75">
        <v>18.269886935886557</v>
      </c>
      <c r="X56" s="76">
        <v>2.5465052150803844</v>
      </c>
    </row>
    <row r="57" spans="1:36" x14ac:dyDescent="0.2">
      <c r="M57" s="67"/>
      <c r="N57" s="68" t="s">
        <v>463</v>
      </c>
      <c r="O57" s="50">
        <f t="shared" si="8"/>
        <v>1.8935670617714468E-2</v>
      </c>
      <c r="P57" s="44">
        <v>12.480344005640296</v>
      </c>
      <c r="Q57" s="44">
        <v>40.797646552487642</v>
      </c>
      <c r="R57" s="45">
        <v>5.6264550457428486</v>
      </c>
      <c r="S57" s="68"/>
      <c r="T57" s="149" t="s">
        <v>515</v>
      </c>
      <c r="U57" s="78">
        <v>6.2357389770786881E-3</v>
      </c>
      <c r="V57" s="75">
        <v>4.4618031864311813</v>
      </c>
      <c r="W57" s="75">
        <v>15.669439571777957</v>
      </c>
      <c r="X57" s="76">
        <v>2.1137924814436571</v>
      </c>
      <c r="AA57" s="41"/>
      <c r="AB57" s="71"/>
      <c r="AC57" s="71"/>
      <c r="AD57" s="73"/>
    </row>
    <row r="58" spans="1:36" x14ac:dyDescent="0.2">
      <c r="M58" s="67"/>
      <c r="N58" s="149" t="s">
        <v>445</v>
      </c>
      <c r="O58" s="78">
        <f t="shared" si="8"/>
        <v>2.120687844821121E-2</v>
      </c>
      <c r="P58" s="75">
        <v>13.977278315766386</v>
      </c>
      <c r="Q58" s="75">
        <v>44.177186107942227</v>
      </c>
      <c r="R58" s="76">
        <v>6.0442966605365589</v>
      </c>
      <c r="S58" s="68"/>
      <c r="T58" s="149" t="s">
        <v>519</v>
      </c>
      <c r="U58" s="78">
        <v>2.3750565023543752E-2</v>
      </c>
      <c r="V58" s="75">
        <v>16.994031836661858</v>
      </c>
      <c r="W58" s="75">
        <v>134.85377741427283</v>
      </c>
      <c r="X58" s="76">
        <v>11.68972100269114</v>
      </c>
      <c r="AA58" s="41"/>
      <c r="AB58" s="71"/>
      <c r="AC58" s="71"/>
      <c r="AD58" s="73"/>
    </row>
    <row r="59" spans="1:36" x14ac:dyDescent="0.2">
      <c r="M59" s="67"/>
      <c r="N59" s="68" t="s">
        <v>478</v>
      </c>
      <c r="O59" s="50">
        <f t="shared" si="8"/>
        <v>4.8369976345065697E-3</v>
      </c>
      <c r="P59" s="44">
        <v>3.1880251643496682</v>
      </c>
      <c r="Q59" s="44">
        <v>9.7971732484378009</v>
      </c>
      <c r="R59" s="45">
        <v>1.0667925563678289</v>
      </c>
      <c r="S59" s="68"/>
      <c r="T59" s="68" t="s">
        <v>534</v>
      </c>
      <c r="U59" s="49">
        <v>2.0586173505522935E-2</v>
      </c>
      <c r="V59" s="44">
        <v>14.729842746945424</v>
      </c>
      <c r="W59" s="44">
        <v>57.360212730800974</v>
      </c>
      <c r="X59" s="45">
        <v>7.1141608740107127</v>
      </c>
    </row>
    <row r="60" spans="1:36" x14ac:dyDescent="0.2">
      <c r="M60" s="67"/>
      <c r="N60" s="149" t="s">
        <v>450</v>
      </c>
      <c r="O60" s="78">
        <f t="shared" si="8"/>
        <v>1.965300226218248E-2</v>
      </c>
      <c r="P60" s="75">
        <v>12.953131363945802</v>
      </c>
      <c r="Q60" s="75">
        <v>56.827553665406242</v>
      </c>
      <c r="R60" s="76">
        <v>6.5891604375675961</v>
      </c>
      <c r="S60" s="68"/>
      <c r="T60" s="149" t="s">
        <v>518</v>
      </c>
      <c r="U60" s="78">
        <v>3.8286137599409069E-3</v>
      </c>
      <c r="V60" s="75">
        <v>2.7394541587629768</v>
      </c>
      <c r="W60" s="75">
        <v>11.976884287007863</v>
      </c>
      <c r="X60" s="76">
        <v>0.55233479804699703</v>
      </c>
    </row>
    <row r="61" spans="1:36" x14ac:dyDescent="0.2">
      <c r="M61" s="67"/>
      <c r="N61" s="68" t="s">
        <v>465</v>
      </c>
      <c r="O61" s="50">
        <f t="shared" si="8"/>
        <v>1.8367505036597148E-2</v>
      </c>
      <c r="P61" s="44">
        <v>12.105870766869703</v>
      </c>
      <c r="Q61" s="44">
        <v>54.285771874177946</v>
      </c>
      <c r="R61" s="45">
        <v>6.1528212300734051</v>
      </c>
      <c r="S61" s="68"/>
      <c r="T61" s="149" t="s">
        <v>521</v>
      </c>
      <c r="U61" s="78">
        <v>2.2872801945005091E-3</v>
      </c>
      <c r="V61" s="75">
        <v>1.6365973780487384</v>
      </c>
      <c r="W61" s="75">
        <v>5.8213800534655586</v>
      </c>
      <c r="X61" s="76">
        <v>0.83741235155116933</v>
      </c>
    </row>
    <row r="62" spans="1:36" x14ac:dyDescent="0.2">
      <c r="H62" s="77"/>
      <c r="M62" s="67"/>
      <c r="N62" s="149" t="s">
        <v>461</v>
      </c>
      <c r="O62" s="78">
        <f t="shared" si="8"/>
        <v>1.2678480965920053E-2</v>
      </c>
      <c r="P62" s="75">
        <v>8.3562820202215509</v>
      </c>
      <c r="Q62" s="75">
        <v>33.030223564202529</v>
      </c>
      <c r="R62" s="76">
        <v>3.5164232809891418</v>
      </c>
      <c r="S62" s="68"/>
      <c r="T62" s="149" t="s">
        <v>524</v>
      </c>
      <c r="U62" s="78">
        <v>1.2441384031856935E-3</v>
      </c>
      <c r="V62" s="75">
        <v>0.89020735346685431</v>
      </c>
      <c r="W62" s="75">
        <v>12.462902948535961</v>
      </c>
      <c r="X62" s="76">
        <v>6.2412437551561153</v>
      </c>
    </row>
    <row r="63" spans="1:36" x14ac:dyDescent="0.2">
      <c r="M63" s="67"/>
      <c r="N63" s="68" t="s">
        <v>471</v>
      </c>
      <c r="O63" s="50">
        <f t="shared" si="8"/>
        <v>1.083264293545344E-2</v>
      </c>
      <c r="P63" s="44">
        <v>7.1397054297222491</v>
      </c>
      <c r="Q63" s="44">
        <v>27.552108479036697</v>
      </c>
      <c r="R63" s="45">
        <v>2.9907009999439031</v>
      </c>
      <c r="S63" s="68"/>
      <c r="T63" s="149" t="s">
        <v>523</v>
      </c>
      <c r="U63" s="78">
        <v>1.0864051466393308E-3</v>
      </c>
      <c r="V63" s="75">
        <v>0.77734587076982986</v>
      </c>
      <c r="W63" s="75">
        <v>4.6007648405814887</v>
      </c>
      <c r="X63" s="76">
        <v>0.56412334779757467</v>
      </c>
    </row>
    <row r="64" spans="1:36" x14ac:dyDescent="0.2">
      <c r="F64" s="41"/>
      <c r="M64" s="67"/>
      <c r="N64" s="149" t="s">
        <v>443</v>
      </c>
      <c r="O64" s="78">
        <f t="shared" si="8"/>
        <v>1.0323367840318398E-2</v>
      </c>
      <c r="P64" s="75">
        <v>6.8040464235477067</v>
      </c>
      <c r="Q64" s="75">
        <v>40.997720504052033</v>
      </c>
      <c r="R64" s="76">
        <v>3.7084671521396357</v>
      </c>
      <c r="S64" s="68"/>
      <c r="T64" s="149" t="s">
        <v>525</v>
      </c>
      <c r="U64" s="78">
        <v>6.8772783288349867E-4</v>
      </c>
      <c r="V64" s="75">
        <v>0.49208381675952306</v>
      </c>
      <c r="W64" s="75">
        <v>1.9683352670380923</v>
      </c>
      <c r="X64" s="76">
        <v>0.34199825264786854</v>
      </c>
    </row>
    <row r="65" spans="6:30" x14ac:dyDescent="0.2">
      <c r="F65" s="41"/>
      <c r="M65" s="67"/>
      <c r="N65" s="149" t="s">
        <v>449</v>
      </c>
      <c r="O65" s="78">
        <f t="shared" si="8"/>
        <v>8.0375794979033223E-3</v>
      </c>
      <c r="P65" s="75">
        <v>5.2975022185204583</v>
      </c>
      <c r="Q65" s="75">
        <v>113.85571533240631</v>
      </c>
      <c r="R65" s="76">
        <v>1.8170362531882449</v>
      </c>
      <c r="S65" s="68"/>
      <c r="T65" s="149" t="s">
        <v>522</v>
      </c>
      <c r="U65" s="78">
        <v>1.7155010015175792E-3</v>
      </c>
      <c r="V65" s="75">
        <v>1.227477266613052</v>
      </c>
      <c r="W65" s="75">
        <v>1.227477266613052</v>
      </c>
      <c r="X65" s="76">
        <v>0.3252814756524588</v>
      </c>
      <c r="AA65" s="41"/>
      <c r="AB65" s="71"/>
      <c r="AD65" s="73"/>
    </row>
    <row r="66" spans="6:30" x14ac:dyDescent="0.2">
      <c r="F66" s="41"/>
      <c r="M66" s="67"/>
      <c r="N66" s="68" t="s">
        <v>480</v>
      </c>
      <c r="O66" s="50">
        <f t="shared" si="8"/>
        <v>4.2930195747474002E-3</v>
      </c>
      <c r="P66" s="44">
        <v>2.829493721002529</v>
      </c>
      <c r="Q66" s="44">
        <v>8.2931253844623658</v>
      </c>
      <c r="R66" s="45">
        <v>1.4290256444847216</v>
      </c>
      <c r="S66" s="68"/>
      <c r="T66" s="23" t="s">
        <v>324</v>
      </c>
      <c r="U66" s="42"/>
      <c r="V66" s="87">
        <v>715.52116001517459</v>
      </c>
      <c r="W66" s="87">
        <v>3898.0665892581596</v>
      </c>
      <c r="X66" s="86">
        <v>447.49531876567755</v>
      </c>
      <c r="AA66" s="41"/>
      <c r="AB66" s="71"/>
      <c r="AD66" s="73"/>
    </row>
    <row r="67" spans="6:30" x14ac:dyDescent="0.2">
      <c r="F67" s="41"/>
      <c r="M67" s="67"/>
      <c r="N67" s="149" t="s">
        <v>459</v>
      </c>
      <c r="O67" s="78">
        <f t="shared" si="8"/>
        <v>6.8554426968774279E-3</v>
      </c>
      <c r="P67" s="75">
        <v>4.5183656230238975</v>
      </c>
      <c r="Q67" s="75">
        <v>24.012499543634686</v>
      </c>
      <c r="R67" s="76">
        <v>3.5371918366374735</v>
      </c>
      <c r="S67" s="68"/>
      <c r="T67" s="23" t="s">
        <v>105</v>
      </c>
      <c r="U67" s="42"/>
      <c r="V67" s="87">
        <v>192.10135301785436</v>
      </c>
      <c r="W67" s="87">
        <v>865.18089361424938</v>
      </c>
      <c r="X67" s="86">
        <v>322.26334521834178</v>
      </c>
      <c r="AA67" s="41"/>
      <c r="AB67" s="71"/>
      <c r="AD67" s="73"/>
    </row>
    <row r="68" spans="6:30" ht="13.5" thickBot="1" x14ac:dyDescent="0.25">
      <c r="F68" s="41"/>
      <c r="M68" s="67"/>
      <c r="N68" s="68" t="s">
        <v>477</v>
      </c>
      <c r="O68" s="50">
        <f t="shared" si="8"/>
        <v>4.6976996796417973E-3</v>
      </c>
      <c r="P68" s="44">
        <v>3.0962150335604188</v>
      </c>
      <c r="Q68" s="44">
        <v>9.3847029748794277</v>
      </c>
      <c r="R68" s="45">
        <v>1.4894871238948797</v>
      </c>
      <c r="S68" s="68"/>
      <c r="T68" s="24" t="s">
        <v>387</v>
      </c>
      <c r="U68" s="43"/>
      <c r="V68" s="84">
        <v>907.62251303302901</v>
      </c>
      <c r="W68" s="84">
        <v>4763.2474828724089</v>
      </c>
      <c r="X68" s="83">
        <v>769.75866398401934</v>
      </c>
      <c r="AA68" s="41"/>
      <c r="AB68" s="71"/>
      <c r="AC68" s="71"/>
      <c r="AD68" s="73"/>
    </row>
    <row r="69" spans="6:30" x14ac:dyDescent="0.2">
      <c r="F69" s="41"/>
      <c r="M69" s="67"/>
      <c r="N69" s="149" t="s">
        <v>448</v>
      </c>
      <c r="O69" s="78">
        <f t="shared" si="8"/>
        <v>6.5449012654304776E-3</v>
      </c>
      <c r="P69" s="75">
        <v>4.3136903321030582</v>
      </c>
      <c r="Q69" s="75">
        <v>21.568451660515297</v>
      </c>
      <c r="R69" s="76">
        <v>1.621145170710206</v>
      </c>
      <c r="S69" s="68"/>
      <c r="AA69" s="41"/>
      <c r="AB69" s="71"/>
      <c r="AC69" s="71"/>
      <c r="AD69" s="73"/>
    </row>
    <row r="70" spans="6:30" x14ac:dyDescent="0.2">
      <c r="F70" s="41"/>
      <c r="M70" s="67"/>
      <c r="N70" s="149" t="s">
        <v>451</v>
      </c>
      <c r="O70" s="78">
        <f t="shared" si="8"/>
        <v>6.0128134036670595E-3</v>
      </c>
      <c r="P70" s="75">
        <v>3.9629956199854601</v>
      </c>
      <c r="Q70" s="75">
        <v>37.882243557159846</v>
      </c>
      <c r="R70" s="76">
        <v>1.9528046112177921</v>
      </c>
      <c r="S70" s="68"/>
      <c r="AA70" s="41"/>
      <c r="AB70" s="71"/>
      <c r="AC70" s="71"/>
      <c r="AD70" s="73"/>
    </row>
    <row r="71" spans="6:30" x14ac:dyDescent="0.2">
      <c r="F71" s="41"/>
      <c r="M71" s="67"/>
      <c r="N71" s="149" t="s">
        <v>447</v>
      </c>
      <c r="O71" s="78">
        <f t="shared" si="8"/>
        <v>4.9712279640308065E-3</v>
      </c>
      <c r="P71" s="75">
        <v>3.2764952651596038</v>
      </c>
      <c r="Q71" s="75">
        <v>21.986041128137916</v>
      </c>
      <c r="R71" s="76">
        <v>1.7511840169972004</v>
      </c>
      <c r="S71" s="68"/>
      <c r="AA71" s="41"/>
      <c r="AB71" s="71"/>
      <c r="AC71" s="71"/>
      <c r="AD71" s="73"/>
    </row>
    <row r="72" spans="6:30" x14ac:dyDescent="0.2">
      <c r="F72" s="41"/>
      <c r="M72" s="67"/>
      <c r="N72" s="149" t="s">
        <v>439</v>
      </c>
      <c r="O72" s="78">
        <f t="shared" si="8"/>
        <v>4.861726150592059E-3</v>
      </c>
      <c r="P72" s="75">
        <v>3.2043235249267266</v>
      </c>
      <c r="Q72" s="75">
        <v>6.7363056546762055</v>
      </c>
      <c r="R72" s="76">
        <v>1.1479489262758196</v>
      </c>
      <c r="S72" s="68"/>
      <c r="AA72" s="41"/>
      <c r="AB72" s="71"/>
      <c r="AC72" s="71"/>
      <c r="AD72" s="73"/>
    </row>
    <row r="73" spans="6:30" x14ac:dyDescent="0.2">
      <c r="F73" s="41"/>
      <c r="M73" s="67"/>
      <c r="N73" s="149" t="s">
        <v>442</v>
      </c>
      <c r="O73" s="78">
        <f t="shared" si="8"/>
        <v>8.7762386378524241E-3</v>
      </c>
      <c r="P73" s="75">
        <v>5.7843463528312338</v>
      </c>
      <c r="Q73" s="75">
        <v>28.68806345488975</v>
      </c>
      <c r="R73" s="76">
        <v>3.6491029477892143</v>
      </c>
      <c r="S73" s="68"/>
      <c r="AA73" s="41"/>
      <c r="AB73" s="71"/>
      <c r="AC73" s="71"/>
      <c r="AD73" s="73"/>
    </row>
    <row r="74" spans="6:30" x14ac:dyDescent="0.2">
      <c r="F74" s="41"/>
      <c r="M74" s="67"/>
      <c r="N74" s="68" t="s">
        <v>479</v>
      </c>
      <c r="O74" s="50">
        <f t="shared" si="8"/>
        <v>4.4189433277464062E-3</v>
      </c>
      <c r="P74" s="44">
        <v>2.9124890258764244</v>
      </c>
      <c r="Q74" s="44">
        <v>17.826223045720951</v>
      </c>
      <c r="R74" s="45">
        <v>2.7718759035732301</v>
      </c>
      <c r="S74" s="68"/>
      <c r="AA74" s="41"/>
      <c r="AB74" s="71"/>
      <c r="AC74" s="71"/>
      <c r="AD74" s="73"/>
    </row>
    <row r="75" spans="6:30" x14ac:dyDescent="0.2">
      <c r="F75" s="41"/>
      <c r="M75" s="67"/>
      <c r="N75" s="149" t="s">
        <v>446</v>
      </c>
      <c r="O75" s="78">
        <f t="shared" si="8"/>
        <v>3.5300976054942067E-3</v>
      </c>
      <c r="P75" s="75">
        <v>2.3266581564235316</v>
      </c>
      <c r="Q75" s="75">
        <v>9.3066326256941263</v>
      </c>
      <c r="R75" s="76">
        <v>1.065501427720011</v>
      </c>
      <c r="S75" s="68"/>
      <c r="AA75" s="41"/>
      <c r="AB75" s="71"/>
      <c r="AC75" s="71"/>
      <c r="AD75" s="73"/>
    </row>
    <row r="76" spans="6:30" x14ac:dyDescent="0.2">
      <c r="F76" s="41"/>
      <c r="M76" s="67"/>
      <c r="N76" s="149" t="s">
        <v>440</v>
      </c>
      <c r="O76" s="78">
        <f t="shared" si="8"/>
        <v>2.3572555299420043E-3</v>
      </c>
      <c r="P76" s="75">
        <v>1.5536476376681421</v>
      </c>
      <c r="Q76" s="75">
        <v>4.8119849927672398</v>
      </c>
      <c r="R76" s="76">
        <v>0.27595256751959535</v>
      </c>
      <c r="S76" s="68"/>
      <c r="AA76" s="41"/>
      <c r="AB76" s="71"/>
      <c r="AC76" s="71"/>
      <c r="AD76" s="73"/>
    </row>
    <row r="77" spans="6:30" x14ac:dyDescent="0.2">
      <c r="F77" s="41"/>
      <c r="M77" s="67"/>
      <c r="N77" s="149" t="s">
        <v>444</v>
      </c>
      <c r="O77" s="78">
        <f t="shared" si="8"/>
        <v>1.73469969624642E-3</v>
      </c>
      <c r="P77" s="75">
        <v>1.1433262329448017</v>
      </c>
      <c r="Q77" s="75">
        <v>8.228904735310353</v>
      </c>
      <c r="R77" s="76">
        <v>0.16695724225266789</v>
      </c>
      <c r="S77" s="68"/>
      <c r="AA77" s="41"/>
      <c r="AB77" s="71"/>
      <c r="AC77" s="71"/>
      <c r="AD77" s="73"/>
    </row>
    <row r="78" spans="6:30" x14ac:dyDescent="0.2">
      <c r="F78" s="41"/>
      <c r="M78" s="67"/>
      <c r="N78" s="149" t="s">
        <v>452</v>
      </c>
      <c r="O78" s="78">
        <f t="shared" si="8"/>
        <v>6.7653216657406312E-4</v>
      </c>
      <c r="P78" s="75">
        <v>0.4458967596229006</v>
      </c>
      <c r="Q78" s="75">
        <v>6.2425546347206087</v>
      </c>
      <c r="R78" s="76">
        <v>0.89848197064014479</v>
      </c>
      <c r="S78" s="68"/>
      <c r="AA78" s="41"/>
      <c r="AB78" s="71"/>
      <c r="AC78" s="71"/>
      <c r="AD78" s="73"/>
    </row>
    <row r="79" spans="6:30" x14ac:dyDescent="0.2">
      <c r="F79" s="41"/>
      <c r="M79" s="67"/>
      <c r="N79" s="23" t="s">
        <v>324</v>
      </c>
      <c r="O79" s="42"/>
      <c r="P79" s="87">
        <f>P72+P76+P40+P73+P64+P77+P58+P75+P71+P69+P65+P60+P70+P78+P46+P42+P51+P35+P54+P56+P67+P49+P62</f>
        <v>659.09173525466986</v>
      </c>
      <c r="Q79" s="87">
        <f>Q72+Q76+Q40+Q73+Q64+Q77+Q58+Q75+Q71+Q69+Q65+Q60+Q70+Q78+Q46+Q42+Q51+Q35+Q54+Q56+Q67+Q49+Q62</f>
        <v>3249.0191681984138</v>
      </c>
      <c r="R79" s="86">
        <f>R72+R76+R40+R73+R64+R77+R58+R75+R71+R69+R65+R60+R70+R78+R46+R42+R51+R35+R54+R56+R67+R49+R62</f>
        <v>369.67402067905022</v>
      </c>
      <c r="S79" s="68"/>
      <c r="AA79" s="41"/>
      <c r="AB79" s="71"/>
      <c r="AC79" s="71"/>
      <c r="AD79" s="73"/>
    </row>
    <row r="80" spans="6:30" x14ac:dyDescent="0.2">
      <c r="F80" s="41"/>
      <c r="M80" s="67"/>
      <c r="N80" s="23" t="s">
        <v>105</v>
      </c>
      <c r="O80" s="42"/>
      <c r="P80" s="87">
        <f>P30</f>
        <v>159.6196694990424</v>
      </c>
      <c r="Q80" s="87">
        <f>Q30</f>
        <v>677.68520826662052</v>
      </c>
      <c r="R80" s="86">
        <f>R30</f>
        <v>92.346684765239345</v>
      </c>
      <c r="S80" s="68"/>
      <c r="AA80" s="41"/>
      <c r="AB80" s="71"/>
      <c r="AC80" s="71"/>
      <c r="AD80" s="73"/>
    </row>
    <row r="81" spans="6:30" ht="13.5" thickBot="1" x14ac:dyDescent="0.25">
      <c r="F81" s="41"/>
      <c r="M81" s="67"/>
      <c r="N81" s="24" t="s">
        <v>364</v>
      </c>
      <c r="O81" s="43"/>
      <c r="P81" s="84">
        <f>P79+P80</f>
        <v>818.71140475371226</v>
      </c>
      <c r="Q81" s="84">
        <f>Q79+Q80</f>
        <v>3926.7043764650343</v>
      </c>
      <c r="R81" s="83">
        <f>R79+R80</f>
        <v>462.02070544428955</v>
      </c>
      <c r="S81" s="68"/>
      <c r="AA81" s="41"/>
      <c r="AB81" s="71"/>
      <c r="AC81" s="71"/>
      <c r="AD81" s="73"/>
    </row>
    <row r="82" spans="6:30" x14ac:dyDescent="0.2">
      <c r="F82" s="41"/>
      <c r="AA82" s="41"/>
      <c r="AB82" s="71"/>
      <c r="AC82" s="71"/>
      <c r="AD82" s="73"/>
    </row>
    <row r="83" spans="6:30" x14ac:dyDescent="0.2">
      <c r="F83" s="41"/>
      <c r="AA83" s="41"/>
      <c r="AB83" s="71"/>
      <c r="AC83" s="71"/>
      <c r="AD83" s="73"/>
    </row>
    <row r="84" spans="6:30" x14ac:dyDescent="0.2">
      <c r="F84" s="41"/>
      <c r="AA84" s="41"/>
      <c r="AB84" s="71"/>
      <c r="AC84" s="71"/>
      <c r="AD84" s="73"/>
    </row>
    <row r="85" spans="6:30" x14ac:dyDescent="0.2">
      <c r="F85" s="41"/>
      <c r="AA85" s="41"/>
      <c r="AB85" s="71"/>
      <c r="AC85" s="71"/>
      <c r="AD85" s="73"/>
    </row>
    <row r="86" spans="6:30" x14ac:dyDescent="0.2">
      <c r="F86" s="41"/>
      <c r="AA86" s="41"/>
      <c r="AB86" s="71"/>
      <c r="AC86" s="71"/>
      <c r="AD86" s="73"/>
    </row>
    <row r="87" spans="6:30" x14ac:dyDescent="0.2">
      <c r="F87" s="41"/>
      <c r="AA87" s="41"/>
      <c r="AB87" s="71"/>
      <c r="AC87" s="71"/>
      <c r="AD87" s="73"/>
    </row>
    <row r="88" spans="6:30" x14ac:dyDescent="0.2">
      <c r="F88" s="41"/>
      <c r="AA88" s="41"/>
      <c r="AB88" s="71"/>
      <c r="AC88" s="71"/>
      <c r="AD88" s="73"/>
    </row>
    <row r="89" spans="6:30" x14ac:dyDescent="0.2">
      <c r="AA89" s="41"/>
      <c r="AB89" s="71"/>
      <c r="AC89" s="71"/>
      <c r="AD89" s="73"/>
    </row>
    <row r="90" spans="6:30" x14ac:dyDescent="0.2">
      <c r="AA90" s="41"/>
      <c r="AB90" s="71"/>
      <c r="AC90" s="71"/>
      <c r="AD90" s="73"/>
    </row>
    <row r="91" spans="6:30" x14ac:dyDescent="0.2">
      <c r="AA91" s="41"/>
      <c r="AB91" s="71"/>
      <c r="AC91" s="71"/>
      <c r="AD91" s="73"/>
    </row>
    <row r="92" spans="6:30" x14ac:dyDescent="0.2">
      <c r="AA92" s="41"/>
      <c r="AB92" s="71"/>
      <c r="AC92" s="71"/>
      <c r="AD92" s="73"/>
    </row>
    <row r="93" spans="6:30" x14ac:dyDescent="0.2">
      <c r="AA93" s="41"/>
      <c r="AB93" s="71"/>
      <c r="AC93" s="71"/>
      <c r="AD93" s="73"/>
    </row>
    <row r="94" spans="6:30" x14ac:dyDescent="0.2">
      <c r="AA94" s="41"/>
      <c r="AB94" s="71"/>
      <c r="AC94" s="71"/>
      <c r="AD94" s="73"/>
    </row>
    <row r="95" spans="6:30" x14ac:dyDescent="0.2">
      <c r="AA95" s="41"/>
      <c r="AB95" s="71"/>
      <c r="AC95" s="71"/>
      <c r="AD95" s="73"/>
    </row>
    <row r="96" spans="6:30" x14ac:dyDescent="0.2">
      <c r="AA96" s="41"/>
      <c r="AB96" s="71"/>
      <c r="AC96" s="71"/>
      <c r="AD96" s="73"/>
    </row>
    <row r="97" spans="27:30" x14ac:dyDescent="0.2">
      <c r="AA97" s="41"/>
      <c r="AB97" s="71"/>
      <c r="AC97" s="71"/>
      <c r="AD97" s="73"/>
    </row>
    <row r="98" spans="27:30" x14ac:dyDescent="0.2">
      <c r="AA98" s="41"/>
      <c r="AB98" s="71"/>
      <c r="AC98" s="71"/>
      <c r="AD98" s="73"/>
    </row>
    <row r="99" spans="27:30" x14ac:dyDescent="0.2">
      <c r="AA99" s="41"/>
      <c r="AB99" s="71"/>
      <c r="AC99" s="71"/>
      <c r="AD99" s="73"/>
    </row>
    <row r="100" spans="27:30" x14ac:dyDescent="0.2">
      <c r="AA100" s="41"/>
      <c r="AB100" s="71"/>
      <c r="AC100" s="71"/>
      <c r="AD100" s="73"/>
    </row>
    <row r="101" spans="27:30" x14ac:dyDescent="0.2">
      <c r="AA101" s="41"/>
      <c r="AB101" s="71"/>
      <c r="AC101" s="71"/>
      <c r="AD101" s="73"/>
    </row>
    <row r="102" spans="27:30" x14ac:dyDescent="0.2">
      <c r="AA102" s="41"/>
      <c r="AB102" s="71"/>
      <c r="AC102" s="71"/>
      <c r="AD102" s="73"/>
    </row>
    <row r="103" spans="27:30" x14ac:dyDescent="0.2">
      <c r="AA103" s="41"/>
      <c r="AB103" s="71"/>
      <c r="AC103" s="71"/>
      <c r="AD103" s="73"/>
    </row>
    <row r="104" spans="27:30" x14ac:dyDescent="0.2">
      <c r="AA104" s="41"/>
      <c r="AB104" s="71"/>
      <c r="AC104" s="71"/>
      <c r="AD104" s="73"/>
    </row>
    <row r="105" spans="27:30" x14ac:dyDescent="0.2">
      <c r="AA105" s="41"/>
      <c r="AB105" s="71"/>
      <c r="AC105" s="71"/>
      <c r="AD105" s="73"/>
    </row>
    <row r="106" spans="27:30" x14ac:dyDescent="0.2">
      <c r="AA106" s="41"/>
      <c r="AB106" s="71"/>
      <c r="AC106" s="71"/>
      <c r="AD106" s="73"/>
    </row>
  </sheetData>
  <sortState xmlns:xlrd2="http://schemas.microsoft.com/office/spreadsheetml/2017/richdata2" ref="AF34:AJ40">
    <sortCondition descending="1" ref="AH34:AH40"/>
  </sortState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3"/>
  <dimension ref="A1:AD214"/>
  <sheetViews>
    <sheetView showGridLines="0" zoomScale="90" zoomScaleNormal="90" workbookViewId="0"/>
  </sheetViews>
  <sheetFormatPr defaultColWidth="9.140625" defaultRowHeight="12.75" x14ac:dyDescent="0.2"/>
  <cols>
    <col min="1" max="1" width="7.140625" style="1" customWidth="1"/>
    <col min="2" max="2" width="23.140625" style="1" bestFit="1" customWidth="1"/>
    <col min="3" max="3" width="14.5703125" style="1" customWidth="1"/>
    <col min="4" max="4" width="11.7109375" style="1" customWidth="1"/>
    <col min="5" max="5" width="10.7109375" style="19" customWidth="1"/>
    <col min="6" max="6" width="13.5703125" style="1" customWidth="1"/>
    <col min="7" max="7" width="7.42578125" style="1" customWidth="1"/>
    <col min="8" max="8" width="29.5703125" style="1" customWidth="1"/>
    <col min="9" max="9" width="14.140625" style="1" customWidth="1"/>
    <col min="10" max="10" width="10.140625" style="1" customWidth="1"/>
    <col min="11" max="11" width="10.85546875" style="1" customWidth="1"/>
    <col min="12" max="12" width="13.42578125" style="1" customWidth="1"/>
    <col min="13" max="13" width="7.28515625" style="1" customWidth="1"/>
    <col min="14" max="14" width="31.85546875" style="1" customWidth="1"/>
    <col min="15" max="15" width="19" style="1" customWidth="1"/>
    <col min="16" max="16" width="10.85546875" style="1" customWidth="1"/>
    <col min="17" max="17" width="10.140625" style="1" customWidth="1"/>
    <col min="18" max="18" width="14.7109375" style="1" customWidth="1"/>
    <col min="19" max="19" width="9.42578125" style="1" customWidth="1"/>
    <col min="20" max="20" width="25" style="1" customWidth="1"/>
    <col min="21" max="21" width="15.42578125" style="1" customWidth="1"/>
    <col min="22" max="22" width="10.42578125" style="1" customWidth="1"/>
    <col min="23" max="23" width="11.140625" style="1" customWidth="1"/>
    <col min="24" max="24" width="13.28515625" style="1" customWidth="1"/>
    <col min="25" max="16384" width="9.140625" style="1"/>
  </cols>
  <sheetData>
    <row r="1" spans="1:24" s="14" customFormat="1" x14ac:dyDescent="0.2">
      <c r="A1" s="13" t="s">
        <v>317</v>
      </c>
      <c r="E1" s="33"/>
    </row>
    <row r="2" spans="1:24" s="14" customFormat="1" x14ac:dyDescent="0.2">
      <c r="A2" s="13" t="s">
        <v>855</v>
      </c>
      <c r="E2" s="33"/>
    </row>
    <row r="3" spans="1:24" s="14" customFormat="1" x14ac:dyDescent="0.2">
      <c r="A3" s="32" t="s">
        <v>315</v>
      </c>
      <c r="E3" s="33"/>
      <c r="T3" s="1"/>
      <c r="U3" s="1"/>
      <c r="V3" s="1"/>
      <c r="W3" s="1"/>
      <c r="X3" s="1"/>
    </row>
    <row r="4" spans="1:24" s="14" customFormat="1" ht="13.5" thickBot="1" x14ac:dyDescent="0.25">
      <c r="A4" s="34"/>
      <c r="E4" s="33"/>
      <c r="T4" s="54"/>
      <c r="U4" s="1"/>
      <c r="V4" s="1"/>
      <c r="W4" s="1"/>
      <c r="X4" s="1"/>
    </row>
    <row r="5" spans="1:24" s="35" customFormat="1" ht="66.599999999999994" customHeight="1" x14ac:dyDescent="0.2">
      <c r="B5" s="148" t="s">
        <v>930</v>
      </c>
      <c r="C5" s="132" t="s">
        <v>311</v>
      </c>
      <c r="D5" s="37" t="s">
        <v>87</v>
      </c>
      <c r="E5" s="37" t="s">
        <v>88</v>
      </c>
      <c r="F5" s="38" t="s">
        <v>338</v>
      </c>
      <c r="G5" s="1"/>
      <c r="H5" s="148" t="s">
        <v>867</v>
      </c>
      <c r="I5" s="36" t="s">
        <v>310</v>
      </c>
      <c r="J5" s="37" t="s">
        <v>87</v>
      </c>
      <c r="K5" s="37" t="s">
        <v>88</v>
      </c>
      <c r="L5" s="38" t="s">
        <v>338</v>
      </c>
      <c r="M5" s="14"/>
      <c r="N5" s="150" t="s">
        <v>868</v>
      </c>
      <c r="O5" s="36" t="s">
        <v>312</v>
      </c>
      <c r="P5" s="37" t="s">
        <v>87</v>
      </c>
      <c r="Q5" s="37" t="s">
        <v>88</v>
      </c>
      <c r="R5" s="38" t="s">
        <v>338</v>
      </c>
      <c r="T5" s="150" t="s">
        <v>1042</v>
      </c>
      <c r="U5" s="132" t="s">
        <v>314</v>
      </c>
      <c r="V5" s="37" t="s">
        <v>87</v>
      </c>
      <c r="W5" s="37" t="s">
        <v>88</v>
      </c>
      <c r="X5" s="38" t="s">
        <v>338</v>
      </c>
    </row>
    <row r="6" spans="1:24" x14ac:dyDescent="0.2">
      <c r="B6" s="16" t="s">
        <v>200</v>
      </c>
      <c r="C6" s="49">
        <f t="shared" ref="C6:C18" si="0">D6/$D$52</f>
        <v>7.2887284251651543E-2</v>
      </c>
      <c r="D6" s="44">
        <v>73.68296389406099</v>
      </c>
      <c r="E6" s="44">
        <v>238.68497246159086</v>
      </c>
      <c r="F6" s="45">
        <v>25.812537369778433</v>
      </c>
      <c r="H6" s="40" t="s">
        <v>220</v>
      </c>
      <c r="I6" s="49">
        <v>4.025487819249076E-2</v>
      </c>
      <c r="J6" s="44">
        <v>23.901397258515352</v>
      </c>
      <c r="K6" s="44">
        <v>241.45100927818493</v>
      </c>
      <c r="L6" s="45">
        <v>22.667203785596534</v>
      </c>
      <c r="M6" s="14"/>
      <c r="N6" s="40" t="s">
        <v>243</v>
      </c>
      <c r="O6" s="50">
        <f t="shared" ref="O6:O37" si="1">P6/$P$212</f>
        <v>7.6401832858471422E-2</v>
      </c>
      <c r="P6" s="116">
        <v>218.47020888014248</v>
      </c>
      <c r="Q6" s="116">
        <v>1258.8816784206781</v>
      </c>
      <c r="R6" s="243">
        <v>92.221830009187372</v>
      </c>
      <c r="T6" s="16" t="s">
        <v>1043</v>
      </c>
      <c r="U6" s="49">
        <f t="shared" ref="U6:U24" si="2">V6/$V$120</f>
        <v>4.2176227608353789E-3</v>
      </c>
      <c r="V6" s="158">
        <v>8.2536086930724419</v>
      </c>
      <c r="W6" s="158">
        <v>23.250503363028376</v>
      </c>
      <c r="X6" s="159">
        <v>1.9937105037590932</v>
      </c>
    </row>
    <row r="7" spans="1:24" x14ac:dyDescent="0.2">
      <c r="B7" s="16" t="s">
        <v>198</v>
      </c>
      <c r="C7" s="49">
        <f t="shared" si="0"/>
        <v>1.0509294388868327E-2</v>
      </c>
      <c r="D7" s="44">
        <v>10.624019909062486</v>
      </c>
      <c r="E7" s="44">
        <v>9.4316407146816772</v>
      </c>
      <c r="F7" s="45">
        <v>1.9856242432756745</v>
      </c>
      <c r="H7" s="40" t="s">
        <v>221</v>
      </c>
      <c r="I7" s="49">
        <v>1.358371410795526E-2</v>
      </c>
      <c r="J7" s="44">
        <v>8.0653516224253003</v>
      </c>
      <c r="K7" s="44">
        <v>49.991252087381625</v>
      </c>
      <c r="L7" s="45">
        <v>15.616075604329927</v>
      </c>
      <c r="M7" s="17"/>
      <c r="N7" s="40" t="s">
        <v>20</v>
      </c>
      <c r="O7" s="50">
        <f t="shared" si="1"/>
        <v>5.5789474675846516E-2</v>
      </c>
      <c r="P7" s="44">
        <v>159.52939516940091</v>
      </c>
      <c r="Q7" s="44">
        <v>994.9051101264846</v>
      </c>
      <c r="R7" s="45">
        <v>62.287179794398483</v>
      </c>
      <c r="T7" s="16" t="s">
        <v>279</v>
      </c>
      <c r="U7" s="49">
        <f t="shared" si="2"/>
        <v>1.5511472828434611E-2</v>
      </c>
      <c r="V7" s="158">
        <f>V87</f>
        <v>30.354926042216025</v>
      </c>
      <c r="W7" s="158">
        <f t="shared" ref="W7:X7" si="3">W87</f>
        <v>224.66308043682605</v>
      </c>
      <c r="X7" s="159">
        <f t="shared" si="3"/>
        <v>10.848605396057751</v>
      </c>
    </row>
    <row r="8" spans="1:24" x14ac:dyDescent="0.2">
      <c r="B8" s="16" t="s">
        <v>201</v>
      </c>
      <c r="C8" s="49">
        <f t="shared" si="0"/>
        <v>7.7605729028202546E-3</v>
      </c>
      <c r="D8" s="44">
        <v>7.8452917935788786</v>
      </c>
      <c r="E8" s="44">
        <v>8.7475923737230215</v>
      </c>
      <c r="F8" s="45">
        <v>1.5256587116464511</v>
      </c>
      <c r="H8" s="40" t="s">
        <v>222</v>
      </c>
      <c r="I8" s="49">
        <v>1.4248940223558239E-2</v>
      </c>
      <c r="J8" s="44">
        <v>8.4603306751437319</v>
      </c>
      <c r="K8" s="44">
        <v>52.975546481031301</v>
      </c>
      <c r="L8" s="45">
        <v>4.3163050394523843</v>
      </c>
      <c r="M8" s="17"/>
      <c r="N8" s="16" t="s">
        <v>1001</v>
      </c>
      <c r="O8" s="49">
        <f t="shared" si="1"/>
        <v>6.0039679585389527E-2</v>
      </c>
      <c r="P8" s="44">
        <v>171.68280981445693</v>
      </c>
      <c r="Q8" s="44">
        <v>852.37833341840144</v>
      </c>
      <c r="R8" s="45">
        <v>88.266252425851363</v>
      </c>
      <c r="T8" s="16" t="s">
        <v>282</v>
      </c>
      <c r="U8" s="49">
        <f t="shared" si="2"/>
        <v>0.10236252650048466</v>
      </c>
      <c r="V8" s="158">
        <f>V77</f>
        <v>200.31669176641066</v>
      </c>
      <c r="W8" s="158">
        <f t="shared" ref="W8:X8" si="4">W77</f>
        <v>1086.3300343075011</v>
      </c>
      <c r="X8" s="159">
        <f t="shared" si="4"/>
        <v>93.836648207407862</v>
      </c>
    </row>
    <row r="9" spans="1:24" x14ac:dyDescent="0.2">
      <c r="B9" s="16" t="s">
        <v>202</v>
      </c>
      <c r="C9" s="49">
        <f t="shared" si="0"/>
        <v>2.2172755205691369E-2</v>
      </c>
      <c r="D9" s="44">
        <v>22.414805792627551</v>
      </c>
      <c r="E9" s="44">
        <v>43.386545996617798</v>
      </c>
      <c r="F9" s="45">
        <v>4.9380286348730635</v>
      </c>
      <c r="H9" s="40" t="s">
        <v>223</v>
      </c>
      <c r="I9" s="49">
        <v>4.179911467521823E-3</v>
      </c>
      <c r="J9" s="44">
        <v>2.4818290099633105</v>
      </c>
      <c r="K9" s="44">
        <v>28.384717195929671</v>
      </c>
      <c r="L9" s="45">
        <v>1.2175736754958841</v>
      </c>
      <c r="M9" s="17"/>
      <c r="N9" s="16" t="s">
        <v>963</v>
      </c>
      <c r="O9" s="49">
        <f t="shared" si="1"/>
        <v>4.1554070690981909E-2</v>
      </c>
      <c r="P9" s="44">
        <v>118.82341252854408</v>
      </c>
      <c r="Q9" s="44">
        <v>601.71613473581351</v>
      </c>
      <c r="R9" s="45">
        <v>46.611161475247386</v>
      </c>
      <c r="T9" s="16" t="s">
        <v>283</v>
      </c>
      <c r="U9" s="49">
        <f t="shared" si="2"/>
        <v>2.1912739984917121E-2</v>
      </c>
      <c r="V9" s="158">
        <f>V113</f>
        <v>42.881782341464202</v>
      </c>
      <c r="W9" s="158">
        <f t="shared" ref="W9:X9" si="5">W113</f>
        <v>248.14401281834782</v>
      </c>
      <c r="X9" s="159">
        <f t="shared" si="5"/>
        <v>19.953323545980584</v>
      </c>
    </row>
    <row r="10" spans="1:24" x14ac:dyDescent="0.2">
      <c r="B10" s="16" t="s">
        <v>204</v>
      </c>
      <c r="C10" s="49">
        <f t="shared" si="0"/>
        <v>0.14254137954485085</v>
      </c>
      <c r="D10" s="44">
        <v>144.09744347382383</v>
      </c>
      <c r="E10" s="44">
        <v>623.45752694498344</v>
      </c>
      <c r="F10" s="45">
        <v>52.880536789929124</v>
      </c>
      <c r="H10" s="40" t="s">
        <v>224</v>
      </c>
      <c r="I10" s="49">
        <v>4.6989149839404129E-3</v>
      </c>
      <c r="J10" s="44">
        <v>2.7899881643686304</v>
      </c>
      <c r="K10" s="44">
        <v>27.255521004153284</v>
      </c>
      <c r="L10" s="45">
        <v>1.1377964344773999</v>
      </c>
      <c r="M10" s="17"/>
      <c r="N10" s="16" t="s">
        <v>245</v>
      </c>
      <c r="O10" s="49">
        <f t="shared" si="1"/>
        <v>3.9539778893510485E-2</v>
      </c>
      <c r="P10" s="44">
        <v>113.06356707360163</v>
      </c>
      <c r="Q10" s="44">
        <v>474.71727058743659</v>
      </c>
      <c r="R10" s="45">
        <v>46.73380981773515</v>
      </c>
      <c r="T10" s="16" t="s">
        <v>1044</v>
      </c>
      <c r="U10" s="49">
        <f t="shared" si="2"/>
        <v>9.8034961443379978E-4</v>
      </c>
      <c r="V10" s="158">
        <f>V35</f>
        <v>1.9184793327363328</v>
      </c>
      <c r="W10" s="158">
        <f t="shared" ref="W10:X10" si="6">W35</f>
        <v>3.0477943932386515</v>
      </c>
      <c r="X10" s="159">
        <f t="shared" si="6"/>
        <v>0.23655033567034339</v>
      </c>
    </row>
    <row r="11" spans="1:24" x14ac:dyDescent="0.2">
      <c r="B11" s="16" t="s">
        <v>337</v>
      </c>
      <c r="C11" s="49">
        <f t="shared" si="0"/>
        <v>6.2103792605584145E-3</v>
      </c>
      <c r="D11" s="44">
        <v>6.2781753432359793</v>
      </c>
      <c r="E11" s="44">
        <v>27.989514916283674</v>
      </c>
      <c r="F11" s="45">
        <v>5.1816485252010356</v>
      </c>
      <c r="H11" s="40" t="s">
        <v>225</v>
      </c>
      <c r="I11" s="49">
        <v>4.8845328025282908E-2</v>
      </c>
      <c r="J11" s="44">
        <v>29.001990361818134</v>
      </c>
      <c r="K11" s="44">
        <v>228.41673833275729</v>
      </c>
      <c r="L11" s="45">
        <v>21.947537074984446</v>
      </c>
      <c r="M11" s="17"/>
      <c r="N11" s="16" t="s">
        <v>252</v>
      </c>
      <c r="O11" s="49">
        <f t="shared" si="1"/>
        <v>3.8665990719852966E-2</v>
      </c>
      <c r="P11" s="44">
        <v>110.56497930844189</v>
      </c>
      <c r="Q11" s="44">
        <v>583.89943255559353</v>
      </c>
      <c r="R11" s="45">
        <v>40.985609755571097</v>
      </c>
      <c r="T11" s="16" t="s">
        <v>1045</v>
      </c>
      <c r="U11" s="49">
        <f t="shared" si="2"/>
        <v>4.6236317001014065E-4</v>
      </c>
      <c r="V11" s="158">
        <f>V50</f>
        <v>0.90481413245132569</v>
      </c>
      <c r="W11" s="158">
        <f t="shared" ref="W11:X11" si="7">W50</f>
        <v>25.33479570863712</v>
      </c>
      <c r="X11" s="159">
        <f t="shared" si="7"/>
        <v>2.3660889563602168</v>
      </c>
    </row>
    <row r="12" spans="1:24" x14ac:dyDescent="0.2">
      <c r="B12" s="16" t="s">
        <v>207</v>
      </c>
      <c r="C12" s="49">
        <f t="shared" si="0"/>
        <v>3.699006396531581E-2</v>
      </c>
      <c r="D12" s="44">
        <v>37.393868842542503</v>
      </c>
      <c r="E12" s="44">
        <v>214.19599603870591</v>
      </c>
      <c r="F12" s="45">
        <v>17.466310929833234</v>
      </c>
      <c r="H12" s="40" t="s">
        <v>228</v>
      </c>
      <c r="I12" s="49">
        <v>2.2313298339293793E-2</v>
      </c>
      <c r="J12" s="44">
        <v>13.248555993760737</v>
      </c>
      <c r="K12" s="44">
        <v>88.567811336283668</v>
      </c>
      <c r="L12" s="45">
        <v>6.7869143977140887</v>
      </c>
      <c r="M12" s="17"/>
      <c r="N12" s="16" t="s">
        <v>266</v>
      </c>
      <c r="O12" s="49">
        <f t="shared" si="1"/>
        <v>3.4075833467633328E-2</v>
      </c>
      <c r="P12" s="44">
        <v>97.43947464230699</v>
      </c>
      <c r="Q12" s="44">
        <v>511.88105580144349</v>
      </c>
      <c r="R12" s="45">
        <v>28.663402680947431</v>
      </c>
      <c r="T12" s="16" t="s">
        <v>1046</v>
      </c>
      <c r="U12" s="49">
        <f t="shared" si="2"/>
        <v>2.7656325643047376E-3</v>
      </c>
      <c r="V12" s="158">
        <f>V37</f>
        <v>5.4121599462510037</v>
      </c>
      <c r="W12" s="158">
        <f t="shared" ref="W12:X12" si="8">W37</f>
        <v>14.784004414431028</v>
      </c>
      <c r="X12" s="159">
        <f t="shared" si="8"/>
        <v>0.8375294578638165</v>
      </c>
    </row>
    <row r="13" spans="1:24" x14ac:dyDescent="0.2">
      <c r="B13" s="16" t="s">
        <v>209</v>
      </c>
      <c r="C13" s="49">
        <f t="shared" si="0"/>
        <v>1.0823210910537328E-2</v>
      </c>
      <c r="D13" s="44">
        <v>10.941363324575489</v>
      </c>
      <c r="E13" s="44">
        <v>31.961889341793544</v>
      </c>
      <c r="F13" s="45">
        <v>3.5490049549321649</v>
      </c>
      <c r="H13" s="40" t="s">
        <v>229</v>
      </c>
      <c r="I13" s="49">
        <v>4.4280275055715622E-3</v>
      </c>
      <c r="J13" s="44">
        <v>2.6291482979084413</v>
      </c>
      <c r="K13" s="44">
        <v>17.991054100148659</v>
      </c>
      <c r="L13" s="45">
        <v>2.2591636111076876</v>
      </c>
      <c r="M13" s="17"/>
      <c r="N13" s="16" t="s">
        <v>984</v>
      </c>
      <c r="O13" s="49">
        <f t="shared" si="1"/>
        <v>2.078654200560268E-2</v>
      </c>
      <c r="P13" s="44">
        <v>59.438890455313746</v>
      </c>
      <c r="Q13" s="44">
        <v>381.67319361679802</v>
      </c>
      <c r="R13" s="45">
        <v>19.946135853713592</v>
      </c>
      <c r="T13" s="16" t="s">
        <v>293</v>
      </c>
      <c r="U13" s="49">
        <f t="shared" si="2"/>
        <v>1.2818994428340986E-3</v>
      </c>
      <c r="V13" s="158">
        <f>V56</f>
        <v>2.5085923955239209</v>
      </c>
      <c r="W13" s="158">
        <f t="shared" ref="W13:X13" si="9">W56</f>
        <v>21.106841012127635</v>
      </c>
      <c r="X13" s="159">
        <f t="shared" si="9"/>
        <v>1.0052965136548193</v>
      </c>
    </row>
    <row r="14" spans="1:24" x14ac:dyDescent="0.2">
      <c r="B14" s="16" t="s">
        <v>210</v>
      </c>
      <c r="C14" s="49">
        <f t="shared" si="0"/>
        <v>8.0851152488955035E-3</v>
      </c>
      <c r="D14" s="44">
        <v>8.1733770311272185</v>
      </c>
      <c r="E14" s="44">
        <v>23.809155142166382</v>
      </c>
      <c r="F14" s="45">
        <v>2.4558132663385104</v>
      </c>
      <c r="H14" s="40" t="s">
        <v>230</v>
      </c>
      <c r="I14" s="49">
        <v>1.3498779259081711E-3</v>
      </c>
      <c r="J14" s="44">
        <v>0.80149214222813248</v>
      </c>
      <c r="K14" s="44">
        <v>7.8601708372968586</v>
      </c>
      <c r="L14" s="45">
        <v>0.2517838124808946</v>
      </c>
      <c r="M14" s="17"/>
      <c r="N14" s="16" t="s">
        <v>1013</v>
      </c>
      <c r="O14" s="49">
        <f t="shared" si="1"/>
        <v>1.7226665613773961E-2</v>
      </c>
      <c r="P14" s="44">
        <v>49.259462687514144</v>
      </c>
      <c r="Q14" s="44">
        <v>404.100339962943</v>
      </c>
      <c r="R14" s="45">
        <v>26.380200505716967</v>
      </c>
      <c r="T14" s="16" t="s">
        <v>1047</v>
      </c>
      <c r="U14" s="49">
        <f t="shared" si="2"/>
        <v>6.9909451349161613E-4</v>
      </c>
      <c r="V14" s="158">
        <f>V80</f>
        <v>1.3680817088275543</v>
      </c>
      <c r="W14" s="158">
        <f t="shared" ref="W14:X14" si="10">W80</f>
        <v>20.667591953710453</v>
      </c>
      <c r="X14" s="159">
        <f t="shared" si="10"/>
        <v>1.284971896848879</v>
      </c>
    </row>
    <row r="15" spans="1:24" x14ac:dyDescent="0.2">
      <c r="B15" s="16" t="s">
        <v>212</v>
      </c>
      <c r="C15" s="49">
        <f t="shared" si="0"/>
        <v>7.2944518069507747E-2</v>
      </c>
      <c r="D15" s="44">
        <v>73.740822509290197</v>
      </c>
      <c r="E15" s="44">
        <v>211.75034549491551</v>
      </c>
      <c r="F15" s="45">
        <v>17.244919358266955</v>
      </c>
      <c r="H15" s="40" t="s">
        <v>231</v>
      </c>
      <c r="I15" s="49">
        <f>J15/J56</f>
        <v>0.28762552382093365</v>
      </c>
      <c r="J15" s="158">
        <v>170.77810728079956</v>
      </c>
      <c r="K15" s="158">
        <v>1649.0069513643491</v>
      </c>
      <c r="L15" s="159">
        <v>120.82453133175218</v>
      </c>
      <c r="M15" s="17"/>
      <c r="N15" s="16" t="s">
        <v>965</v>
      </c>
      <c r="O15" s="49">
        <f t="shared" si="1"/>
        <v>1.5545671451166785E-2</v>
      </c>
      <c r="P15" s="44">
        <v>44.452678189145011</v>
      </c>
      <c r="Q15" s="44">
        <v>233.61609740202778</v>
      </c>
      <c r="R15" s="45">
        <v>23.344379435008193</v>
      </c>
      <c r="T15" s="16" t="s">
        <v>295</v>
      </c>
      <c r="U15" s="49">
        <f t="shared" si="2"/>
        <v>0.14906683600278006</v>
      </c>
      <c r="V15" s="158">
        <f>V84</f>
        <v>291.71393537283973</v>
      </c>
      <c r="W15" s="158">
        <f t="shared" ref="W15:X15" si="11">W84</f>
        <v>1769.2048596870895</v>
      </c>
      <c r="X15" s="159">
        <f t="shared" si="11"/>
        <v>141.18994390022493</v>
      </c>
    </row>
    <row r="16" spans="1:24" x14ac:dyDescent="0.2">
      <c r="B16" s="16" t="s">
        <v>214</v>
      </c>
      <c r="C16" s="49">
        <f t="shared" si="0"/>
        <v>1.1523973321792507E-2</v>
      </c>
      <c r="D16" s="44">
        <v>11.649775662570653</v>
      </c>
      <c r="E16" s="44">
        <v>23.021735245282841</v>
      </c>
      <c r="F16" s="45">
        <v>2.1696739976048427</v>
      </c>
      <c r="H16" s="40" t="s">
        <v>232</v>
      </c>
      <c r="I16" s="49">
        <v>8.8441056547235691E-2</v>
      </c>
      <c r="J16" s="44">
        <v>52.512016466432279</v>
      </c>
      <c r="K16" s="44">
        <v>504.37631045548278</v>
      </c>
      <c r="L16" s="45">
        <v>28.698830584733503</v>
      </c>
      <c r="M16" s="17"/>
      <c r="N16" s="16" t="s">
        <v>957</v>
      </c>
      <c r="O16" s="49">
        <f t="shared" si="1"/>
        <v>1.443342187287348E-2</v>
      </c>
      <c r="P16" s="44">
        <v>41.272212634781731</v>
      </c>
      <c r="Q16" s="44">
        <v>228.67970418181943</v>
      </c>
      <c r="R16" s="45">
        <v>19.337113045111508</v>
      </c>
      <c r="T16" s="16" t="s">
        <v>1048</v>
      </c>
      <c r="U16" s="50">
        <f t="shared" si="2"/>
        <v>3.4149191458329425E-2</v>
      </c>
      <c r="V16" s="116">
        <v>66.827708276601882</v>
      </c>
      <c r="W16" s="116">
        <v>532.90894792158383</v>
      </c>
      <c r="X16" s="243">
        <v>28.183328260937746</v>
      </c>
    </row>
    <row r="17" spans="2:30" x14ac:dyDescent="0.2">
      <c r="B17" s="16" t="s">
        <v>215</v>
      </c>
      <c r="C17" s="49">
        <f t="shared" si="0"/>
        <v>1.2545420317155049E-2</v>
      </c>
      <c r="D17" s="44">
        <v>12.682373362591145</v>
      </c>
      <c r="E17" s="44">
        <v>83.254739166726452</v>
      </c>
      <c r="F17" s="45">
        <v>4.9752246181089292</v>
      </c>
      <c r="H17" s="40" t="s">
        <v>49</v>
      </c>
      <c r="I17" s="49">
        <v>1.6099168775568429E-2</v>
      </c>
      <c r="J17" s="44">
        <v>9.5589067888057198</v>
      </c>
      <c r="K17" s="44">
        <v>78.828231119827322</v>
      </c>
      <c r="L17" s="45">
        <v>4.5287819715732169</v>
      </c>
      <c r="M17" s="17"/>
      <c r="N17" s="16" t="s">
        <v>986</v>
      </c>
      <c r="O17" s="49">
        <f t="shared" si="1"/>
        <v>9.7150490486822109E-3</v>
      </c>
      <c r="P17" s="44">
        <v>27.78007693713457</v>
      </c>
      <c r="Q17" s="44">
        <v>86.905519655711629</v>
      </c>
      <c r="R17" s="45">
        <v>4.7901061001101501</v>
      </c>
      <c r="T17" s="16" t="s">
        <v>55</v>
      </c>
      <c r="U17" s="49">
        <f t="shared" si="2"/>
        <v>1.2892340258096919E-2</v>
      </c>
      <c r="V17" s="158">
        <v>25.229456891303478</v>
      </c>
      <c r="W17" s="158">
        <v>167.66506966347464</v>
      </c>
      <c r="X17" s="159">
        <v>9.2847017828408216</v>
      </c>
    </row>
    <row r="18" spans="2:30" x14ac:dyDescent="0.2">
      <c r="B18" s="16" t="s">
        <v>217</v>
      </c>
      <c r="C18" s="49">
        <f t="shared" si="0"/>
        <v>7.9134159387907587E-3</v>
      </c>
      <c r="D18" s="44">
        <v>7.9998033523027612</v>
      </c>
      <c r="E18" s="44">
        <v>21.878009440898136</v>
      </c>
      <c r="F18" s="45">
        <v>4.0596722811599957</v>
      </c>
      <c r="H18" s="40" t="s">
        <v>233</v>
      </c>
      <c r="I18" s="49">
        <v>3.1007611269086546E-3</v>
      </c>
      <c r="J18" s="44">
        <v>1.8410817974312148</v>
      </c>
      <c r="K18" s="44">
        <v>8.6562434412633156</v>
      </c>
      <c r="L18" s="45">
        <v>0.52441925797732891</v>
      </c>
      <c r="M18" s="17"/>
      <c r="N18" s="16" t="s">
        <v>1010</v>
      </c>
      <c r="O18" s="49">
        <f t="shared" si="1"/>
        <v>9.7002323653236251E-3</v>
      </c>
      <c r="P18" s="44">
        <v>27.737708792455926</v>
      </c>
      <c r="Q18" s="44">
        <v>202.4369707976831</v>
      </c>
      <c r="R18" s="45">
        <v>10.104875244430417</v>
      </c>
      <c r="T18" s="16" t="s">
        <v>298</v>
      </c>
      <c r="U18" s="49">
        <f t="shared" si="2"/>
        <v>7.2974514634110551E-3</v>
      </c>
      <c r="V18" s="158">
        <f>V106</f>
        <v>14.280629693812152</v>
      </c>
      <c r="W18" s="158">
        <f t="shared" ref="W18:X18" si="12">W106</f>
        <v>103.89672675580104</v>
      </c>
      <c r="X18" s="159">
        <f t="shared" si="12"/>
        <v>5.2392448606706283</v>
      </c>
    </row>
    <row r="19" spans="2:30" x14ac:dyDescent="0.2">
      <c r="B19" s="25" t="s">
        <v>938</v>
      </c>
      <c r="C19" s="46"/>
      <c r="D19" s="87">
        <f>SUM(D6:D18)</f>
        <v>427.52408429138973</v>
      </c>
      <c r="E19" s="87">
        <f>SUM(E6:E18)</f>
        <v>1561.5696632783693</v>
      </c>
      <c r="F19" s="86">
        <f>SUM(F6:F18)</f>
        <v>144.24465368094843</v>
      </c>
      <c r="H19" s="40" t="s">
        <v>234</v>
      </c>
      <c r="I19" s="49">
        <v>6.6227860737115909E-3</v>
      </c>
      <c r="J19" s="44">
        <v>3.932289650685675</v>
      </c>
      <c r="K19" s="44">
        <v>27.015002260935887</v>
      </c>
      <c r="L19" s="45">
        <v>1.0505192141350426</v>
      </c>
      <c r="M19" s="17"/>
      <c r="N19" s="16" t="s">
        <v>994</v>
      </c>
      <c r="O19" s="49">
        <f t="shared" si="1"/>
        <v>7.0940448659458479E-3</v>
      </c>
      <c r="P19" s="44">
        <v>20.285344024916885</v>
      </c>
      <c r="Q19" s="44">
        <v>134.14187986114365</v>
      </c>
      <c r="R19" s="45">
        <v>8.9756126407140986</v>
      </c>
      <c r="T19" s="16" t="s">
        <v>301</v>
      </c>
      <c r="U19" s="49">
        <f t="shared" si="2"/>
        <v>1.5814602881142132E-2</v>
      </c>
      <c r="V19" s="158">
        <f>V43</f>
        <v>30.948131499420725</v>
      </c>
      <c r="W19" s="158">
        <f t="shared" ref="W19:X19" si="13">W43</f>
        <v>238.27247059352823</v>
      </c>
      <c r="X19" s="159">
        <f t="shared" si="13"/>
        <v>12.977735664752377</v>
      </c>
    </row>
    <row r="20" spans="2:30" x14ac:dyDescent="0.2">
      <c r="B20" s="23" t="s">
        <v>862</v>
      </c>
      <c r="C20" s="178"/>
      <c r="D20" s="87">
        <v>583.39249259275198</v>
      </c>
      <c r="E20" s="87">
        <v>1929.8933098096256</v>
      </c>
      <c r="F20" s="86">
        <v>168.10233924026576</v>
      </c>
      <c r="H20" s="16" t="s">
        <v>945</v>
      </c>
      <c r="I20" s="49">
        <f>J20/J56</f>
        <v>9.8624066944023674E-4</v>
      </c>
      <c r="J20" s="44">
        <v>0.58558194910132644</v>
      </c>
      <c r="K20" s="44">
        <v>7.6125653383172436</v>
      </c>
      <c r="L20" s="45">
        <v>0.30157470378718315</v>
      </c>
      <c r="M20" s="17"/>
      <c r="N20" s="16" t="s">
        <v>987</v>
      </c>
      <c r="O20" s="49">
        <f t="shared" si="1"/>
        <v>6.7152958367055439E-3</v>
      </c>
      <c r="P20" s="44">
        <v>19.202315301187703</v>
      </c>
      <c r="Q20" s="44">
        <v>93.584694574679915</v>
      </c>
      <c r="R20" s="45">
        <v>8.1521378176812931</v>
      </c>
      <c r="T20" s="16" t="s">
        <v>304</v>
      </c>
      <c r="U20" s="49">
        <f t="shared" si="2"/>
        <v>2.2374216525034987E-2</v>
      </c>
      <c r="V20" s="158">
        <f>V90</f>
        <v>43.784861397878295</v>
      </c>
      <c r="W20" s="158">
        <f t="shared" ref="W20:X20" si="14">W90</f>
        <v>270.56346916616269</v>
      </c>
      <c r="X20" s="159">
        <f t="shared" si="14"/>
        <v>19.782322430574133</v>
      </c>
    </row>
    <row r="21" spans="2:30" x14ac:dyDescent="0.2">
      <c r="B21" s="23" t="s">
        <v>105</v>
      </c>
      <c r="C21" s="47"/>
      <c r="D21" s="87">
        <v>97.074689581448709</v>
      </c>
      <c r="E21" s="87">
        <v>246.92220606818506</v>
      </c>
      <c r="F21" s="86">
        <v>46.097999279756145</v>
      </c>
      <c r="H21" s="25" t="s">
        <v>938</v>
      </c>
      <c r="I21" s="46"/>
      <c r="J21" s="87">
        <f>SUM(J6:J20)</f>
        <v>330.5880674593875</v>
      </c>
      <c r="K21" s="87">
        <f t="shared" ref="K21:L21" si="15">SUM(K6:K20)</f>
        <v>3018.3891246333433</v>
      </c>
      <c r="L21" s="86">
        <f t="shared" si="15"/>
        <v>232.12901049959774</v>
      </c>
      <c r="M21" s="17"/>
      <c r="N21" s="16" t="s">
        <v>262</v>
      </c>
      <c r="O21" s="49">
        <f t="shared" si="1"/>
        <v>6.4579138019552054E-3</v>
      </c>
      <c r="P21" s="44">
        <v>18.466334176257561</v>
      </c>
      <c r="Q21" s="44">
        <v>205.96584503376343</v>
      </c>
      <c r="R21" s="45">
        <v>12.14969600543342</v>
      </c>
      <c r="T21" s="16" t="s">
        <v>306</v>
      </c>
      <c r="U21" s="49">
        <f t="shared" si="2"/>
        <v>1.1761508825343767E-3</v>
      </c>
      <c r="V21" s="158">
        <f>V68</f>
        <v>2.3016494596420016</v>
      </c>
      <c r="W21" s="158">
        <f t="shared" ref="W21:X21" si="16">W68</f>
        <v>5.0283730343772275</v>
      </c>
      <c r="X21" s="159">
        <f t="shared" si="16"/>
        <v>0.24568516314778063</v>
      </c>
    </row>
    <row r="22" spans="2:30" ht="13.5" thickBot="1" x14ac:dyDescent="0.25">
      <c r="B22" s="24" t="s">
        <v>325</v>
      </c>
      <c r="C22" s="48"/>
      <c r="D22" s="84">
        <f>D19+D20+D21</f>
        <v>1107.9912664655903</v>
      </c>
      <c r="E22" s="84">
        <f>E19+E20+E21</f>
        <v>3738.3851791561801</v>
      </c>
      <c r="F22" s="83">
        <f>F19+F20+F21</f>
        <v>358.44499220097038</v>
      </c>
      <c r="H22" s="23" t="s">
        <v>862</v>
      </c>
      <c r="I22" s="178"/>
      <c r="J22" s="87">
        <v>263.16350580891708</v>
      </c>
      <c r="K22" s="87">
        <v>2575.056620716688</v>
      </c>
      <c r="L22" s="86">
        <v>163.45577741189496</v>
      </c>
      <c r="M22" s="17"/>
      <c r="N22" s="16" t="s">
        <v>962</v>
      </c>
      <c r="O22" s="49">
        <f t="shared" si="1"/>
        <v>6.4267431084554828E-3</v>
      </c>
      <c r="P22" s="44">
        <v>18.377201917710334</v>
      </c>
      <c r="Q22" s="44">
        <v>163.47039825871835</v>
      </c>
      <c r="R22" s="45">
        <v>8.5426879151479493</v>
      </c>
      <c r="T22" s="16" t="s">
        <v>307</v>
      </c>
      <c r="U22" s="49">
        <f t="shared" si="2"/>
        <v>1.8066661588923285E-3</v>
      </c>
      <c r="V22" s="158">
        <f>V98</f>
        <v>3.5355261387957841</v>
      </c>
      <c r="W22" s="158">
        <f t="shared" ref="W22:X22" si="17">W98</f>
        <v>41.457259784712541</v>
      </c>
      <c r="X22" s="159">
        <f t="shared" si="17"/>
        <v>2.3020884310424243</v>
      </c>
    </row>
    <row r="23" spans="2:30" ht="16.5" x14ac:dyDescent="0.3">
      <c r="B23"/>
      <c r="C23"/>
      <c r="D23"/>
      <c r="E23"/>
      <c r="F23"/>
      <c r="H23" s="23" t="s">
        <v>105</v>
      </c>
      <c r="I23" s="47"/>
      <c r="J23" s="87">
        <v>101.35486622478273</v>
      </c>
      <c r="K23" s="87">
        <v>1136.3960823317254</v>
      </c>
      <c r="L23" s="86">
        <v>100.52338607138846</v>
      </c>
      <c r="M23" s="17"/>
      <c r="N23" s="16" t="s">
        <v>248</v>
      </c>
      <c r="O23" s="49">
        <f t="shared" si="1"/>
        <v>6.1639749923710708E-3</v>
      </c>
      <c r="P23" s="44">
        <v>17.625819351871304</v>
      </c>
      <c r="Q23" s="44">
        <v>78.250338997127315</v>
      </c>
      <c r="R23" s="45">
        <v>6.8303790482320235</v>
      </c>
      <c r="T23" s="16" t="s">
        <v>1049</v>
      </c>
      <c r="U23" s="49">
        <f t="shared" si="2"/>
        <v>7.220686599539272E-4</v>
      </c>
      <c r="V23" s="158">
        <f>V115</f>
        <v>1.413040593419616</v>
      </c>
      <c r="W23" s="158">
        <f t="shared" ref="W23:X23" si="18">W115</f>
        <v>5.6521623736784639</v>
      </c>
      <c r="X23" s="159">
        <f t="shared" si="18"/>
        <v>0.32641237707993132</v>
      </c>
      <c r="Z23" s="2"/>
    </row>
    <row r="24" spans="2:30" ht="17.25" thickBot="1" x14ac:dyDescent="0.35">
      <c r="B24"/>
      <c r="C24"/>
      <c r="D24"/>
      <c r="E24"/>
      <c r="F24"/>
      <c r="H24" s="24" t="s">
        <v>326</v>
      </c>
      <c r="I24" s="48"/>
      <c r="J24" s="84">
        <v>695.10643949308724</v>
      </c>
      <c r="K24" s="84">
        <v>6729.8418276817556</v>
      </c>
      <c r="L24" s="83">
        <v>496.10817398288111</v>
      </c>
      <c r="M24" s="17"/>
      <c r="N24" s="16" t="s">
        <v>238</v>
      </c>
      <c r="O24" s="49">
        <f t="shared" si="1"/>
        <v>5.5066497468329772E-3</v>
      </c>
      <c r="P24" s="44">
        <v>15.746204971926815</v>
      </c>
      <c r="Q24" s="44">
        <v>83.655542170734421</v>
      </c>
      <c r="R24" s="45">
        <v>5.4504206602724592</v>
      </c>
      <c r="T24" s="16" t="s">
        <v>309</v>
      </c>
      <c r="U24" s="49">
        <f t="shared" si="2"/>
        <v>7.4289112156384332E-3</v>
      </c>
      <c r="V24" s="158">
        <f>V47</f>
        <v>14.537887731171125</v>
      </c>
      <c r="W24" s="158">
        <f t="shared" ref="W24:X24" si="19">W47</f>
        <v>89.162455932114383</v>
      </c>
      <c r="X24" s="159">
        <f t="shared" si="19"/>
        <v>8.7865491034273013</v>
      </c>
    </row>
    <row r="25" spans="2:30" x14ac:dyDescent="0.2">
      <c r="M25" s="17"/>
      <c r="N25" s="16" t="s">
        <v>981</v>
      </c>
      <c r="O25" s="49">
        <f t="shared" si="1"/>
        <v>5.4175260495062921E-3</v>
      </c>
      <c r="P25" s="44">
        <v>15.491356730168011</v>
      </c>
      <c r="Q25" s="44">
        <v>131.36968362694324</v>
      </c>
      <c r="R25" s="45">
        <v>3.9923125682995004</v>
      </c>
      <c r="T25" s="25" t="s">
        <v>938</v>
      </c>
      <c r="U25" s="51"/>
      <c r="V25" s="87">
        <f>SUM(V6:V24)</f>
        <v>788.49196341383845</v>
      </c>
      <c r="W25" s="87">
        <f t="shared" ref="W25:X25" si="20">SUM(W6:W24)</f>
        <v>4891.1404533203695</v>
      </c>
      <c r="X25" s="86">
        <f t="shared" si="20"/>
        <v>360.68073678830149</v>
      </c>
    </row>
    <row r="26" spans="2:30" ht="13.5" thickBot="1" x14ac:dyDescent="0.25">
      <c r="N26" s="16" t="s">
        <v>985</v>
      </c>
      <c r="O26" s="49">
        <f t="shared" si="1"/>
        <v>5.3817010995199244E-3</v>
      </c>
      <c r="P26" s="44">
        <v>15.388915675891985</v>
      </c>
      <c r="Q26" s="44">
        <v>105.53406968383608</v>
      </c>
      <c r="R26" s="45">
        <v>5.7521678229365696</v>
      </c>
      <c r="T26" s="23" t="s">
        <v>744</v>
      </c>
      <c r="U26" s="51"/>
      <c r="V26" s="87">
        <f>V122-V25-V27</f>
        <v>1168.4418737503136</v>
      </c>
      <c r="W26" s="87">
        <f>W122-W25-W27</f>
        <v>10389.116502935618</v>
      </c>
      <c r="X26" s="86">
        <f>X122-X25-X27</f>
        <v>530.57112129409256</v>
      </c>
      <c r="Z26" s="2"/>
      <c r="AA26" s="235"/>
      <c r="AB26" s="235"/>
      <c r="AC26" s="235"/>
      <c r="AD26" s="235"/>
    </row>
    <row r="27" spans="2:30" ht="63.75" x14ac:dyDescent="0.2">
      <c r="B27" s="150" t="s">
        <v>931</v>
      </c>
      <c r="C27" s="132" t="s">
        <v>311</v>
      </c>
      <c r="D27" s="37" t="s">
        <v>87</v>
      </c>
      <c r="E27" s="37" t="s">
        <v>88</v>
      </c>
      <c r="F27" s="38" t="s">
        <v>338</v>
      </c>
      <c r="H27" s="150" t="s">
        <v>863</v>
      </c>
      <c r="I27" s="36" t="s">
        <v>310</v>
      </c>
      <c r="J27" s="37" t="s">
        <v>87</v>
      </c>
      <c r="K27" s="37" t="s">
        <v>88</v>
      </c>
      <c r="L27" s="38" t="s">
        <v>338</v>
      </c>
      <c r="N27" s="16" t="s">
        <v>260</v>
      </c>
      <c r="O27" s="49">
        <f t="shared" si="1"/>
        <v>4.7611172899004366E-3</v>
      </c>
      <c r="P27" s="44">
        <v>13.614363031764272</v>
      </c>
      <c r="Q27" s="44">
        <v>131.27297387475397</v>
      </c>
      <c r="R27" s="45">
        <v>8.3761919691183575</v>
      </c>
      <c r="T27" s="23" t="s">
        <v>105</v>
      </c>
      <c r="U27" s="52"/>
      <c r="V27" s="87">
        <v>295.39305665659361</v>
      </c>
      <c r="W27" s="87">
        <v>2031.517628128357</v>
      </c>
      <c r="X27" s="86">
        <v>136.41408292887132</v>
      </c>
      <c r="AA27" s="2"/>
      <c r="AB27" s="2"/>
      <c r="AC27" s="2"/>
      <c r="AD27" s="2"/>
    </row>
    <row r="28" spans="2:30" ht="13.5" thickBot="1" x14ac:dyDescent="0.25">
      <c r="B28" s="149" t="s">
        <v>199</v>
      </c>
      <c r="C28" s="78">
        <f t="shared" ref="C28:C51" si="21">D28/$D$52</f>
        <v>0.16439016496838035</v>
      </c>
      <c r="D28" s="75">
        <v>166.18474284325441</v>
      </c>
      <c r="E28" s="75">
        <v>479.98578844209464</v>
      </c>
      <c r="F28" s="76">
        <v>48.358556905854826</v>
      </c>
      <c r="H28" s="180" t="s">
        <v>33</v>
      </c>
      <c r="I28" s="78">
        <v>9.9506076153995648E-2</v>
      </c>
      <c r="J28" s="75">
        <v>59.081889266190643</v>
      </c>
      <c r="K28" s="75">
        <v>496.39250451591045</v>
      </c>
      <c r="L28" s="76">
        <v>54.346713225512161</v>
      </c>
      <c r="N28" s="16" t="s">
        <v>968</v>
      </c>
      <c r="O28" s="49">
        <f t="shared" si="1"/>
        <v>4.7508592367888841E-3</v>
      </c>
      <c r="P28" s="44">
        <v>13.585030240623832</v>
      </c>
      <c r="Q28" s="44">
        <v>113.92334582607231</v>
      </c>
      <c r="R28" s="45">
        <v>6.939592202521391</v>
      </c>
      <c r="T28" s="24" t="s">
        <v>329</v>
      </c>
      <c r="U28" s="53"/>
      <c r="V28" s="84">
        <f>V25+V27+V26</f>
        <v>2252.3268938207457</v>
      </c>
      <c r="W28" s="84">
        <f t="shared" ref="W28:X28" si="22">W25+W26+W27</f>
        <v>17311.774584384344</v>
      </c>
      <c r="X28" s="83">
        <f t="shared" si="22"/>
        <v>1027.6659410112654</v>
      </c>
    </row>
    <row r="29" spans="2:30" ht="13.5" thickBot="1" x14ac:dyDescent="0.25">
      <c r="B29" s="68" t="s">
        <v>200</v>
      </c>
      <c r="C29" s="50">
        <f t="shared" si="21"/>
        <v>7.2887284251651543E-2</v>
      </c>
      <c r="D29" s="44">
        <v>73.68296389406099</v>
      </c>
      <c r="E29" s="44">
        <v>238.68497246159086</v>
      </c>
      <c r="F29" s="45">
        <v>25.812537369778433</v>
      </c>
      <c r="H29" s="68" t="s">
        <v>220</v>
      </c>
      <c r="I29" s="50">
        <v>4.025487819249076E-2</v>
      </c>
      <c r="J29" s="44">
        <v>23.901397258515352</v>
      </c>
      <c r="K29" s="44">
        <v>241.45100927818493</v>
      </c>
      <c r="L29" s="45">
        <v>22.667203785596534</v>
      </c>
      <c r="N29" s="16" t="s">
        <v>983</v>
      </c>
      <c r="O29" s="49">
        <f t="shared" si="1"/>
        <v>4.6332310292636391E-3</v>
      </c>
      <c r="P29" s="44">
        <v>13.248673662427061</v>
      </c>
      <c r="Q29" s="44">
        <v>78.235128629113362</v>
      </c>
      <c r="R29" s="45">
        <v>3.5024645318829921</v>
      </c>
    </row>
    <row r="30" spans="2:30" ht="72" x14ac:dyDescent="0.2">
      <c r="B30" s="68" t="s">
        <v>214</v>
      </c>
      <c r="C30" s="50">
        <f t="shared" si="21"/>
        <v>1.1523973321792507E-2</v>
      </c>
      <c r="D30" s="44">
        <v>11.649775662570653</v>
      </c>
      <c r="E30" s="44">
        <v>23.021735245282841</v>
      </c>
      <c r="F30" s="45">
        <v>2.1696739976048427</v>
      </c>
      <c r="H30" s="68" t="s">
        <v>221</v>
      </c>
      <c r="I30" s="50">
        <v>1.358371410795526E-2</v>
      </c>
      <c r="J30" s="44">
        <v>8.0653516224253003</v>
      </c>
      <c r="K30" s="44">
        <v>49.991252087381625</v>
      </c>
      <c r="L30" s="45">
        <v>15.616075604329927</v>
      </c>
      <c r="N30" s="16" t="s">
        <v>950</v>
      </c>
      <c r="O30" s="49">
        <f t="shared" si="1"/>
        <v>4.4888100570088605E-3</v>
      </c>
      <c r="P30" s="44">
        <v>12.835703465316453</v>
      </c>
      <c r="Q30" s="44">
        <v>124.4099242797701</v>
      </c>
      <c r="R30" s="45">
        <v>6.2391692661892284</v>
      </c>
      <c r="T30" s="150" t="s">
        <v>339</v>
      </c>
      <c r="U30" s="36" t="s">
        <v>314</v>
      </c>
      <c r="V30" s="37" t="s">
        <v>87</v>
      </c>
      <c r="W30" s="37" t="s">
        <v>88</v>
      </c>
      <c r="X30" s="38" t="s">
        <v>338</v>
      </c>
    </row>
    <row r="31" spans="2:30" x14ac:dyDescent="0.2">
      <c r="B31" s="149" t="s">
        <v>203</v>
      </c>
      <c r="C31" s="78">
        <f t="shared" si="21"/>
        <v>0.28858511581677232</v>
      </c>
      <c r="D31" s="107">
        <v>291.73547742120508</v>
      </c>
      <c r="E31" s="107">
        <v>1136.0595034905143</v>
      </c>
      <c r="F31" s="106">
        <v>91.372908961705718</v>
      </c>
      <c r="H31" s="180" t="s">
        <v>864</v>
      </c>
      <c r="I31" s="78">
        <v>0.18611759775915304</v>
      </c>
      <c r="J31" s="107">
        <v>110.50761648241459</v>
      </c>
      <c r="K31" s="107">
        <v>1121.0200140660349</v>
      </c>
      <c r="L31" s="106">
        <v>67.842053957873048</v>
      </c>
      <c r="N31" s="16" t="s">
        <v>992</v>
      </c>
      <c r="O31" s="49">
        <f t="shared" si="1"/>
        <v>4.4424219103544292E-3</v>
      </c>
      <c r="P31" s="44">
        <v>12.703057065223806</v>
      </c>
      <c r="Q31" s="44">
        <v>62.623630485236205</v>
      </c>
      <c r="R31" s="45">
        <v>4.3410702766221672</v>
      </c>
      <c r="T31" s="180" t="s">
        <v>1050</v>
      </c>
      <c r="U31" s="78"/>
      <c r="V31" s="107">
        <v>307.92431953251287</v>
      </c>
      <c r="W31" s="107">
        <v>2738.4930567612532</v>
      </c>
      <c r="X31" s="106">
        <v>133.55309896275446</v>
      </c>
    </row>
    <row r="32" spans="2:30" x14ac:dyDescent="0.2">
      <c r="B32" s="68" t="s">
        <v>204</v>
      </c>
      <c r="C32" s="50">
        <f t="shared" si="21"/>
        <v>0.14254137954485085</v>
      </c>
      <c r="D32" s="44">
        <v>144.09744347382383</v>
      </c>
      <c r="E32" s="44">
        <v>623.45752694498344</v>
      </c>
      <c r="F32" s="45">
        <v>52.880536789929124</v>
      </c>
      <c r="H32" s="68" t="s">
        <v>232</v>
      </c>
      <c r="I32" s="50">
        <v>8.8441056547235691E-2</v>
      </c>
      <c r="J32" s="44">
        <v>52.512016466432279</v>
      </c>
      <c r="K32" s="44">
        <v>504.37631045548278</v>
      </c>
      <c r="L32" s="45">
        <v>28.698830584733503</v>
      </c>
      <c r="N32" s="16" t="s">
        <v>244</v>
      </c>
      <c r="O32" s="49">
        <f t="shared" si="1"/>
        <v>4.0851568576903263E-3</v>
      </c>
      <c r="P32" s="44">
        <v>11.681461538508017</v>
      </c>
      <c r="Q32" s="44">
        <v>73.157153724181768</v>
      </c>
      <c r="R32" s="45">
        <v>9.3340919243587379</v>
      </c>
      <c r="T32" s="68" t="s">
        <v>1051</v>
      </c>
      <c r="U32" s="50"/>
      <c r="V32" s="44">
        <v>12.260186932722268</v>
      </c>
      <c r="W32" s="44">
        <v>358.17556921432282</v>
      </c>
      <c r="X32" s="45">
        <v>6.9305766580519492</v>
      </c>
    </row>
    <row r="33" spans="2:24" x14ac:dyDescent="0.2">
      <c r="B33" s="149" t="s">
        <v>205</v>
      </c>
      <c r="C33" s="78">
        <f t="shared" si="21"/>
        <v>0.10044295105294444</v>
      </c>
      <c r="D33" s="75">
        <v>101.539444250584</v>
      </c>
      <c r="E33" s="75">
        <v>397.5584477885011</v>
      </c>
      <c r="F33" s="76">
        <v>34.248235285851067</v>
      </c>
      <c r="H33" s="68" t="s">
        <v>49</v>
      </c>
      <c r="I33" s="50">
        <v>1.6099168775568429E-2</v>
      </c>
      <c r="J33" s="44">
        <v>9.5589067888057198</v>
      </c>
      <c r="K33" s="44">
        <v>78.828231119827322</v>
      </c>
      <c r="L33" s="45">
        <v>4.5287819715732169</v>
      </c>
      <c r="N33" s="16" t="s">
        <v>976</v>
      </c>
      <c r="O33" s="49">
        <f t="shared" si="1"/>
        <v>3.4278547610366544E-3</v>
      </c>
      <c r="P33" s="44">
        <v>9.8019133525463928</v>
      </c>
      <c r="Q33" s="44">
        <v>51.724193853398354</v>
      </c>
      <c r="R33" s="45">
        <v>4.2417154105269583</v>
      </c>
      <c r="T33" s="68" t="s">
        <v>1052</v>
      </c>
      <c r="U33" s="50"/>
      <c r="V33" s="44">
        <v>52.759545745329362</v>
      </c>
      <c r="W33" s="44">
        <v>328.35795165039457</v>
      </c>
      <c r="X33" s="45">
        <v>24.410150161678938</v>
      </c>
    </row>
    <row r="34" spans="2:24" x14ac:dyDescent="0.2">
      <c r="B34" s="68" t="s">
        <v>198</v>
      </c>
      <c r="C34" s="50">
        <f t="shared" si="21"/>
        <v>1.0509294388868327E-2</v>
      </c>
      <c r="D34" s="44">
        <v>10.624019909062486</v>
      </c>
      <c r="E34" s="44">
        <v>9.4316407146816772</v>
      </c>
      <c r="F34" s="45">
        <v>1.9856242432756745</v>
      </c>
      <c r="H34" s="180" t="s">
        <v>34</v>
      </c>
      <c r="I34" s="78">
        <v>1.674273653613579E-2</v>
      </c>
      <c r="J34" s="75">
        <v>9.9410261591473486</v>
      </c>
      <c r="K34" s="75">
        <v>50.417646011570369</v>
      </c>
      <c r="L34" s="76">
        <v>2.6549069513070336</v>
      </c>
      <c r="N34" s="16" t="s">
        <v>247</v>
      </c>
      <c r="O34" s="49">
        <f t="shared" si="1"/>
        <v>3.3934711631250108E-3</v>
      </c>
      <c r="P34" s="44">
        <v>9.7035938288286481</v>
      </c>
      <c r="Q34" s="44">
        <v>99.855185480809496</v>
      </c>
      <c r="R34" s="45">
        <v>5.6826639445739442</v>
      </c>
      <c r="T34" s="68" t="s">
        <v>1053</v>
      </c>
      <c r="U34" s="50"/>
      <c r="V34" s="44">
        <v>1.7866116188619487</v>
      </c>
      <c r="W34" s="44">
        <v>8.2597360318405624</v>
      </c>
      <c r="X34" s="45">
        <v>1.6464173596859626</v>
      </c>
    </row>
    <row r="35" spans="2:24" x14ac:dyDescent="0.2">
      <c r="B35" s="68" t="s">
        <v>207</v>
      </c>
      <c r="C35" s="50">
        <f t="shared" si="21"/>
        <v>3.699006396531581E-2</v>
      </c>
      <c r="D35" s="44">
        <v>37.393868842542503</v>
      </c>
      <c r="E35" s="44">
        <v>214.19599603870591</v>
      </c>
      <c r="F35" s="45">
        <v>17.466310929833234</v>
      </c>
      <c r="H35" s="68" t="s">
        <v>234</v>
      </c>
      <c r="I35" s="50">
        <v>6.6227860737115909E-3</v>
      </c>
      <c r="J35" s="44">
        <v>3.932289650685675</v>
      </c>
      <c r="K35" s="44">
        <v>27.015002260935887</v>
      </c>
      <c r="L35" s="45">
        <v>1.0505192141350426</v>
      </c>
      <c r="M35" s="17"/>
      <c r="N35" s="16" t="s">
        <v>991</v>
      </c>
      <c r="O35" s="49">
        <f t="shared" si="1"/>
        <v>3.2855836988041486E-3</v>
      </c>
      <c r="P35" s="44">
        <v>9.3950907997273738</v>
      </c>
      <c r="Q35" s="44">
        <v>47.02424939420785</v>
      </c>
      <c r="R35" s="45">
        <v>8.9777606041857556</v>
      </c>
      <c r="T35" s="68" t="s">
        <v>1054</v>
      </c>
      <c r="U35" s="50"/>
      <c r="V35" s="158">
        <v>1.9184793327363328</v>
      </c>
      <c r="W35" s="158">
        <v>3.0477943932386515</v>
      </c>
      <c r="X35" s="159">
        <v>0.23655033567034339</v>
      </c>
    </row>
    <row r="36" spans="2:24" x14ac:dyDescent="0.2">
      <c r="B36" s="149" t="s">
        <v>206</v>
      </c>
      <c r="C36" s="78">
        <f t="shared" si="21"/>
        <v>5.6498128823275269E-2</v>
      </c>
      <c r="D36" s="75">
        <v>57.114894990384698</v>
      </c>
      <c r="E36" s="75">
        <v>237.75905095375424</v>
      </c>
      <c r="F36" s="76">
        <v>19.676901356306477</v>
      </c>
      <c r="H36" s="180" t="s">
        <v>35</v>
      </c>
      <c r="I36" s="78">
        <v>9.5750450146876286E-3</v>
      </c>
      <c r="J36" s="75">
        <v>5.6851980415856156</v>
      </c>
      <c r="K36" s="75">
        <v>202.32779065089881</v>
      </c>
      <c r="L36" s="76">
        <v>6.3349491541036604</v>
      </c>
      <c r="M36" s="17"/>
      <c r="N36" s="16" t="s">
        <v>973</v>
      </c>
      <c r="O36" s="49">
        <f t="shared" si="1"/>
        <v>3.2691978329011393E-3</v>
      </c>
      <c r="P36" s="44">
        <v>9.3482355946546924</v>
      </c>
      <c r="Q36" s="44">
        <v>84.120317916022358</v>
      </c>
      <c r="R36" s="45">
        <v>3.86466631869401</v>
      </c>
      <c r="T36" s="68" t="s">
        <v>287</v>
      </c>
      <c r="U36" s="49"/>
      <c r="V36" s="44">
        <v>16.814550952551294</v>
      </c>
      <c r="W36" s="44">
        <v>336.31615231408369</v>
      </c>
      <c r="X36" s="45">
        <v>13.8705815552423</v>
      </c>
    </row>
    <row r="37" spans="2:24" x14ac:dyDescent="0.2">
      <c r="B37" s="68" t="s">
        <v>210</v>
      </c>
      <c r="C37" s="50">
        <f t="shared" si="21"/>
        <v>8.0851152488955035E-3</v>
      </c>
      <c r="D37" s="44">
        <v>8.1733770311272185</v>
      </c>
      <c r="E37" s="44">
        <v>23.809155142166382</v>
      </c>
      <c r="F37" s="45">
        <v>2.4558132663385104</v>
      </c>
      <c r="H37" s="180" t="s">
        <v>226</v>
      </c>
      <c r="I37" s="78">
        <v>1.9370629067172834E-2</v>
      </c>
      <c r="J37" s="75">
        <v>11.501341483830622</v>
      </c>
      <c r="K37" s="75">
        <v>86.338430434508126</v>
      </c>
      <c r="L37" s="76">
        <v>6.6236449947503591</v>
      </c>
      <c r="M37" s="17"/>
      <c r="N37" s="16" t="s">
        <v>1003</v>
      </c>
      <c r="O37" s="49">
        <f t="shared" si="1"/>
        <v>3.2449109078627647E-3</v>
      </c>
      <c r="P37" s="44">
        <v>9.2787873970437929</v>
      </c>
      <c r="Q37" s="44">
        <v>62.678109831512309</v>
      </c>
      <c r="R37" s="45">
        <v>4.5185366492059647</v>
      </c>
      <c r="T37" s="68" t="s">
        <v>288</v>
      </c>
      <c r="U37" s="50"/>
      <c r="V37" s="44">
        <v>5.4121599462510037</v>
      </c>
      <c r="W37" s="44">
        <v>14.784004414431028</v>
      </c>
      <c r="X37" s="45">
        <v>0.8375294578638165</v>
      </c>
    </row>
    <row r="38" spans="2:24" x14ac:dyDescent="0.2">
      <c r="B38" s="149" t="s">
        <v>208</v>
      </c>
      <c r="C38" s="78">
        <f t="shared" si="21"/>
        <v>4.9875984953557335E-2</v>
      </c>
      <c r="D38" s="75">
        <v>50.420459977975142</v>
      </c>
      <c r="E38" s="75">
        <v>191.66074736516566</v>
      </c>
      <c r="F38" s="76">
        <v>16.544557345400214</v>
      </c>
      <c r="H38" s="180" t="s">
        <v>227</v>
      </c>
      <c r="I38" s="78">
        <v>1.4106953351976067E-2</v>
      </c>
      <c r="J38" s="75">
        <v>8.3760257467583727</v>
      </c>
      <c r="K38" s="75">
        <v>114.89297076223092</v>
      </c>
      <c r="L38" s="76">
        <v>8.4320337447071694</v>
      </c>
      <c r="M38" s="17"/>
      <c r="N38" s="16" t="s">
        <v>263</v>
      </c>
      <c r="O38" s="49">
        <f t="shared" ref="O38:O69" si="23">P38/$P$212</f>
        <v>3.1889957598149003E-3</v>
      </c>
      <c r="P38" s="44">
        <v>9.1188986402359564</v>
      </c>
      <c r="Q38" s="44">
        <v>47.397246260958575</v>
      </c>
      <c r="R38" s="45">
        <v>2.8076801873305923</v>
      </c>
      <c r="T38" s="68" t="s">
        <v>52</v>
      </c>
      <c r="U38" s="50"/>
      <c r="V38" s="44">
        <v>2.6205261131519806</v>
      </c>
      <c r="W38" s="44">
        <v>10.692944213162631</v>
      </c>
      <c r="X38" s="45">
        <v>0.68156158734176886</v>
      </c>
    </row>
    <row r="39" spans="2:24" x14ac:dyDescent="0.2">
      <c r="B39" s="68" t="s">
        <v>337</v>
      </c>
      <c r="C39" s="50">
        <f t="shared" si="21"/>
        <v>6.2103792605584145E-3</v>
      </c>
      <c r="D39" s="44">
        <v>6.2781753432359793</v>
      </c>
      <c r="E39" s="44">
        <v>27.989514916283674</v>
      </c>
      <c r="F39" s="45">
        <v>5.1816485252010356</v>
      </c>
      <c r="H39" s="180" t="s">
        <v>36</v>
      </c>
      <c r="I39" s="78">
        <v>2.8221074677710171E-2</v>
      </c>
      <c r="J39" s="75">
        <v>16.756307489212727</v>
      </c>
      <c r="K39" s="75">
        <v>139.40394996822465</v>
      </c>
      <c r="L39" s="76">
        <v>8.6971073635831573</v>
      </c>
      <c r="M39" s="17"/>
      <c r="N39" s="16" t="s">
        <v>974</v>
      </c>
      <c r="O39" s="49">
        <f t="shared" si="23"/>
        <v>3.1559833043626529E-3</v>
      </c>
      <c r="P39" s="44">
        <v>9.0244998834461949</v>
      </c>
      <c r="Q39" s="44">
        <v>66.450257559185545</v>
      </c>
      <c r="R39" s="45">
        <v>2.8695919300447623</v>
      </c>
      <c r="T39" s="68" t="s">
        <v>1055</v>
      </c>
      <c r="U39" s="50"/>
      <c r="V39" s="44">
        <v>4.0104592987048422</v>
      </c>
      <c r="W39" s="44">
        <v>22.878377680363439</v>
      </c>
      <c r="X39" s="45">
        <v>1.066916575003888</v>
      </c>
    </row>
    <row r="40" spans="2:24" x14ac:dyDescent="0.2">
      <c r="B40" s="68" t="s">
        <v>215</v>
      </c>
      <c r="C40" s="50">
        <f t="shared" si="21"/>
        <v>1.2545420317155049E-2</v>
      </c>
      <c r="D40" s="44">
        <v>12.682373362591145</v>
      </c>
      <c r="E40" s="44">
        <v>83.254739166726452</v>
      </c>
      <c r="F40" s="45">
        <v>4.9752246181089292</v>
      </c>
      <c r="H40" s="68" t="s">
        <v>222</v>
      </c>
      <c r="I40" s="50">
        <v>1.4248940223558239E-2</v>
      </c>
      <c r="J40" s="44">
        <v>8.4603306751437319</v>
      </c>
      <c r="K40" s="44">
        <v>52.975546481031301</v>
      </c>
      <c r="L40" s="45">
        <v>4.3163050394523843</v>
      </c>
      <c r="M40" s="17"/>
      <c r="N40" s="16" t="s">
        <v>236</v>
      </c>
      <c r="O40" s="49">
        <f t="shared" si="23"/>
        <v>3.1501592429564293E-3</v>
      </c>
      <c r="P40" s="44">
        <v>9.0078460432915293</v>
      </c>
      <c r="Q40" s="44">
        <v>69.893134442218724</v>
      </c>
      <c r="R40" s="45">
        <v>3.1587018901341439</v>
      </c>
      <c r="T40" s="68" t="s">
        <v>1056</v>
      </c>
      <c r="U40" s="50"/>
      <c r="V40" s="44">
        <v>84.83231355259305</v>
      </c>
      <c r="W40" s="44">
        <v>690.87636741528047</v>
      </c>
      <c r="X40" s="45">
        <v>32.629832340589637</v>
      </c>
    </row>
    <row r="41" spans="2:24" x14ac:dyDescent="0.2">
      <c r="B41" s="149" t="s">
        <v>211</v>
      </c>
      <c r="C41" s="78">
        <f t="shared" si="21"/>
        <v>9.6662298971604318E-2</v>
      </c>
      <c r="D41" s="75">
        <v>97.717520390125728</v>
      </c>
      <c r="E41" s="75">
        <v>316.36526069217791</v>
      </c>
      <c r="F41" s="76">
        <v>27.04490132372629</v>
      </c>
      <c r="H41" s="180" t="s">
        <v>865</v>
      </c>
      <c r="I41" s="78">
        <v>0</v>
      </c>
      <c r="J41" s="75">
        <v>0</v>
      </c>
      <c r="K41" s="75">
        <v>0</v>
      </c>
      <c r="L41" s="76">
        <v>0</v>
      </c>
      <c r="M41" s="17"/>
      <c r="N41" s="16" t="s">
        <v>255</v>
      </c>
      <c r="O41" s="49">
        <f t="shared" si="23"/>
        <v>3.0754602225070509E-3</v>
      </c>
      <c r="P41" s="44">
        <v>8.7942450079479357</v>
      </c>
      <c r="Q41" s="44">
        <v>33.945609057175062</v>
      </c>
      <c r="R41" s="45">
        <v>1.8833565169529396</v>
      </c>
      <c r="T41" s="68" t="s">
        <v>1048</v>
      </c>
      <c r="U41" s="50"/>
      <c r="V41" s="158">
        <v>66.827708276601882</v>
      </c>
      <c r="W41" s="158">
        <v>532.90894792158383</v>
      </c>
      <c r="X41" s="159">
        <v>28.183328260937746</v>
      </c>
    </row>
    <row r="42" spans="2:24" x14ac:dyDescent="0.2">
      <c r="B42" s="68" t="s">
        <v>212</v>
      </c>
      <c r="C42" s="50">
        <f t="shared" si="21"/>
        <v>7.2944518069507747E-2</v>
      </c>
      <c r="D42" s="44">
        <v>73.740822509290197</v>
      </c>
      <c r="E42" s="44">
        <v>211.75034549491551</v>
      </c>
      <c r="F42" s="45">
        <v>17.244919358266955</v>
      </c>
      <c r="H42" s="180" t="s">
        <v>37</v>
      </c>
      <c r="I42" s="78">
        <v>0.47987383334585487</v>
      </c>
      <c r="J42" s="107">
        <v>284.92584351939354</v>
      </c>
      <c r="K42" s="107">
        <v>2709.6047037793105</v>
      </c>
      <c r="L42" s="106">
        <v>185.88984302121327</v>
      </c>
      <c r="N42" s="16" t="s">
        <v>1012</v>
      </c>
      <c r="O42" s="49">
        <f t="shared" si="23"/>
        <v>2.9583073203301581E-3</v>
      </c>
      <c r="P42" s="44">
        <v>8.4592475602176904</v>
      </c>
      <c r="Q42" s="44">
        <v>44.279491188805281</v>
      </c>
      <c r="R42" s="45">
        <v>3.0546577887469377</v>
      </c>
      <c r="T42" s="68" t="s">
        <v>300</v>
      </c>
      <c r="U42" s="49"/>
      <c r="V42" s="44">
        <v>27.733646263588163</v>
      </c>
      <c r="W42" s="44">
        <v>193.92274091902246</v>
      </c>
      <c r="X42" s="45">
        <v>10.081919005935715</v>
      </c>
    </row>
    <row r="43" spans="2:24" x14ac:dyDescent="0.2">
      <c r="B43" s="149" t="s">
        <v>75</v>
      </c>
      <c r="C43" s="78">
        <f t="shared" si="21"/>
        <v>2.0294418815633555E-2</v>
      </c>
      <c r="D43" s="75">
        <v>20.51596439895339</v>
      </c>
      <c r="E43" s="75">
        <v>47.266180964594199</v>
      </c>
      <c r="F43" s="76">
        <v>10.133465787609119</v>
      </c>
      <c r="H43" s="68" t="s">
        <v>223</v>
      </c>
      <c r="I43" s="50">
        <v>4.179911467521823E-3</v>
      </c>
      <c r="J43" s="44">
        <v>2.4818290099633105</v>
      </c>
      <c r="K43" s="44">
        <v>28.384717195929671</v>
      </c>
      <c r="L43" s="45">
        <v>1.2175736754958841</v>
      </c>
      <c r="N43" s="16" t="s">
        <v>996</v>
      </c>
      <c r="O43" s="49">
        <f t="shared" si="23"/>
        <v>2.927941900280691E-3</v>
      </c>
      <c r="P43" s="44">
        <v>8.3724179723303269</v>
      </c>
      <c r="Q43" s="44">
        <v>233.1998627479903</v>
      </c>
      <c r="R43" s="45">
        <v>6.3605220758633827</v>
      </c>
      <c r="T43" s="68" t="s">
        <v>301</v>
      </c>
      <c r="U43" s="50"/>
      <c r="V43" s="44">
        <v>30.948131499420725</v>
      </c>
      <c r="W43" s="44">
        <v>238.27247059352823</v>
      </c>
      <c r="X43" s="45">
        <v>12.977735664752377</v>
      </c>
    </row>
    <row r="44" spans="2:24" x14ac:dyDescent="0.2">
      <c r="B44" s="149" t="s">
        <v>213</v>
      </c>
      <c r="C44" s="78">
        <f t="shared" si="21"/>
        <v>1.2764272073431265E-2</v>
      </c>
      <c r="D44" s="75">
        <v>12.90361423089098</v>
      </c>
      <c r="E44" s="75">
        <v>24.588820914277179</v>
      </c>
      <c r="F44" s="76">
        <v>2.3690573415847682</v>
      </c>
      <c r="H44" s="68" t="s">
        <v>224</v>
      </c>
      <c r="I44" s="50">
        <v>4.6989149839404129E-3</v>
      </c>
      <c r="J44" s="44">
        <v>2.7899881643686304</v>
      </c>
      <c r="K44" s="44">
        <v>27.255521004153284</v>
      </c>
      <c r="L44" s="45">
        <v>1.1377964344773999</v>
      </c>
      <c r="N44" s="16" t="s">
        <v>251</v>
      </c>
      <c r="O44" s="49">
        <f t="shared" si="23"/>
        <v>2.6417854099456831E-3</v>
      </c>
      <c r="P44" s="44">
        <v>7.5541566050709177</v>
      </c>
      <c r="Q44" s="44">
        <v>49.669968732285305</v>
      </c>
      <c r="R44" s="45">
        <v>2.8520420857029523</v>
      </c>
      <c r="T44" s="180" t="s">
        <v>1057</v>
      </c>
      <c r="U44" s="78"/>
      <c r="V44" s="107">
        <v>55.935755737613199</v>
      </c>
      <c r="W44" s="107">
        <v>523.7848613691815</v>
      </c>
      <c r="X44" s="106">
        <v>30.574139925388739</v>
      </c>
    </row>
    <row r="45" spans="2:24" x14ac:dyDescent="0.2">
      <c r="B45" s="68" t="s">
        <v>201</v>
      </c>
      <c r="C45" s="50">
        <f t="shared" si="21"/>
        <v>7.7605729028202546E-3</v>
      </c>
      <c r="D45" s="44">
        <v>7.8452917935788786</v>
      </c>
      <c r="E45" s="44">
        <v>8.7475923737230215</v>
      </c>
      <c r="F45" s="45">
        <v>1.5256587116464511</v>
      </c>
      <c r="H45" s="68" t="s">
        <v>228</v>
      </c>
      <c r="I45" s="50">
        <v>2.2313298339293793E-2</v>
      </c>
      <c r="J45" s="44">
        <v>13.248555993760737</v>
      </c>
      <c r="K45" s="44">
        <v>88.567811336283668</v>
      </c>
      <c r="L45" s="45">
        <v>6.7869143977140887</v>
      </c>
      <c r="N45" s="16" t="s">
        <v>1006</v>
      </c>
      <c r="O45" s="49">
        <f t="shared" si="23"/>
        <v>2.5222152921909728E-3</v>
      </c>
      <c r="P45" s="44">
        <v>7.2122471557245289</v>
      </c>
      <c r="Q45" s="44">
        <v>79.45563602923508</v>
      </c>
      <c r="R45" s="45">
        <v>3.6280580966039659</v>
      </c>
      <c r="T45" s="68" t="s">
        <v>53</v>
      </c>
      <c r="U45" s="50"/>
      <c r="V45" s="44">
        <v>1.9082248903918055</v>
      </c>
      <c r="W45" s="44">
        <v>60.958550492851458</v>
      </c>
      <c r="X45" s="45">
        <v>1.1541729916849599</v>
      </c>
    </row>
    <row r="46" spans="2:24" x14ac:dyDescent="0.2">
      <c r="B46" s="149" t="s">
        <v>216</v>
      </c>
      <c r="C46" s="78">
        <f t="shared" si="21"/>
        <v>1.7540563233155823E-2</v>
      </c>
      <c r="D46" s="75">
        <v>17.732046140281717</v>
      </c>
      <c r="E46" s="75">
        <v>64.058774655759819</v>
      </c>
      <c r="F46" s="76">
        <v>6.7700036504385857</v>
      </c>
      <c r="H46" s="68" t="s">
        <v>231</v>
      </c>
      <c r="I46" s="50">
        <f>J46/J56</f>
        <v>0.28762552382093365</v>
      </c>
      <c r="J46" s="158">
        <v>170.77810728079956</v>
      </c>
      <c r="K46" s="158">
        <v>1649.0069513643491</v>
      </c>
      <c r="L46" s="159">
        <v>120.82453133175218</v>
      </c>
      <c r="N46" s="16" t="s">
        <v>980</v>
      </c>
      <c r="O46" s="49">
        <f t="shared" si="23"/>
        <v>2.4503196586037686E-3</v>
      </c>
      <c r="P46" s="44">
        <v>7.0066623745784691</v>
      </c>
      <c r="Q46" s="44">
        <v>38.354230783711245</v>
      </c>
      <c r="R46" s="45">
        <v>3.0931564563651808</v>
      </c>
      <c r="T46" s="68" t="s">
        <v>308</v>
      </c>
      <c r="U46" s="50"/>
      <c r="V46" s="44">
        <v>39.489643116050267</v>
      </c>
      <c r="W46" s="44">
        <v>373.66385494421559</v>
      </c>
      <c r="X46" s="45">
        <v>20.633417830276478</v>
      </c>
    </row>
    <row r="47" spans="2:24" x14ac:dyDescent="0.2">
      <c r="B47" s="68" t="s">
        <v>217</v>
      </c>
      <c r="C47" s="50">
        <f t="shared" si="21"/>
        <v>7.9134159387907587E-3</v>
      </c>
      <c r="D47" s="44">
        <v>7.9998033523027612</v>
      </c>
      <c r="E47" s="44">
        <v>21.878009440898136</v>
      </c>
      <c r="F47" s="45">
        <v>4.0596722811599957</v>
      </c>
      <c r="H47" s="68" t="s">
        <v>945</v>
      </c>
      <c r="I47" s="49">
        <f>J47/J56</f>
        <v>9.8624066944023674E-4</v>
      </c>
      <c r="J47" s="44">
        <v>0.58558194910132644</v>
      </c>
      <c r="K47" s="44">
        <v>7.6125653383172436</v>
      </c>
      <c r="L47" s="45">
        <v>0.30157470378718315</v>
      </c>
      <c r="N47" s="16" t="s">
        <v>982</v>
      </c>
      <c r="O47" s="49">
        <f t="shared" si="23"/>
        <v>2.3125501279686492E-3</v>
      </c>
      <c r="P47" s="44">
        <v>6.6127119023309131</v>
      </c>
      <c r="Q47" s="44">
        <v>37.061693503612034</v>
      </c>
      <c r="R47" s="45">
        <v>2.8325231218534404</v>
      </c>
      <c r="T47" s="68" t="s">
        <v>309</v>
      </c>
      <c r="U47" s="50"/>
      <c r="V47" s="44">
        <v>14.537887731171125</v>
      </c>
      <c r="W47" s="44">
        <v>89.162455932114383</v>
      </c>
      <c r="X47" s="45">
        <v>8.7865491034273013</v>
      </c>
    </row>
    <row r="48" spans="2:24" x14ac:dyDescent="0.2">
      <c r="B48" s="149" t="s">
        <v>218</v>
      </c>
      <c r="C48" s="78">
        <f t="shared" si="21"/>
        <v>1.8978740325039527E-2</v>
      </c>
      <c r="D48" s="75">
        <v>19.18592320296198</v>
      </c>
      <c r="E48" s="75">
        <v>89.184744218140125</v>
      </c>
      <c r="F48" s="76">
        <v>5.5421281923974952</v>
      </c>
      <c r="H48" s="68" t="s">
        <v>233</v>
      </c>
      <c r="I48" s="50">
        <v>3.1007611269086546E-3</v>
      </c>
      <c r="J48" s="44">
        <v>1.8410817974312148</v>
      </c>
      <c r="K48" s="44">
        <v>8.6562434412633156</v>
      </c>
      <c r="L48" s="45">
        <v>0.52441925797732891</v>
      </c>
      <c r="N48" s="16" t="s">
        <v>995</v>
      </c>
      <c r="O48" s="49">
        <f t="shared" si="23"/>
        <v>2.2691076779657571E-3</v>
      </c>
      <c r="P48" s="44">
        <v>6.4884886897284337</v>
      </c>
      <c r="Q48" s="44">
        <v>25.06695785450707</v>
      </c>
      <c r="R48" s="45">
        <v>2.0278146319331189</v>
      </c>
      <c r="T48" s="180" t="s">
        <v>280</v>
      </c>
      <c r="U48" s="78"/>
      <c r="V48" s="107">
        <v>8.1753631778962728</v>
      </c>
      <c r="W48" s="107">
        <v>54.225176423797706</v>
      </c>
      <c r="X48" s="106">
        <v>5.5937991044833177</v>
      </c>
    </row>
    <row r="49" spans="2:24" x14ac:dyDescent="0.2">
      <c r="B49" s="149" t="s">
        <v>219</v>
      </c>
      <c r="C49" s="78">
        <f t="shared" si="21"/>
        <v>0.17396736096620574</v>
      </c>
      <c r="D49" s="75">
        <v>175.86648903752456</v>
      </c>
      <c r="E49" s="75">
        <v>506.97565360301587</v>
      </c>
      <c r="F49" s="76">
        <v>50.286276770339597</v>
      </c>
      <c r="H49" s="180" t="s">
        <v>38</v>
      </c>
      <c r="I49" s="78">
        <v>1.4835575234981196E-3</v>
      </c>
      <c r="J49" s="75">
        <v>0.88086461361103818</v>
      </c>
      <c r="K49" s="75">
        <v>11.010807670137975</v>
      </c>
      <c r="L49" s="76">
        <v>0.67738488786688833</v>
      </c>
      <c r="N49" s="16" t="s">
        <v>990</v>
      </c>
      <c r="O49" s="49">
        <f t="shared" si="23"/>
        <v>2.247949013489728E-3</v>
      </c>
      <c r="P49" s="44">
        <v>6.4279857191221419</v>
      </c>
      <c r="Q49" s="44">
        <v>127.72361137924928</v>
      </c>
      <c r="R49" s="45">
        <v>5.2589145371268771</v>
      </c>
      <c r="T49" s="68" t="s">
        <v>280</v>
      </c>
      <c r="U49" s="50"/>
      <c r="V49" s="44">
        <v>7.2705490454449464</v>
      </c>
      <c r="W49" s="44">
        <v>28.890380715160585</v>
      </c>
      <c r="X49" s="45">
        <v>3.227710148123101</v>
      </c>
    </row>
    <row r="50" spans="2:24" x14ac:dyDescent="0.2">
      <c r="B50" s="68" t="s">
        <v>202</v>
      </c>
      <c r="C50" s="50">
        <f t="shared" si="21"/>
        <v>2.2172755205691369E-2</v>
      </c>
      <c r="D50" s="44">
        <v>22.414805792627551</v>
      </c>
      <c r="E50" s="44">
        <v>43.386545996617798</v>
      </c>
      <c r="F50" s="45">
        <v>4.9380286348730635</v>
      </c>
      <c r="H50" s="180" t="s">
        <v>866</v>
      </c>
      <c r="I50" s="78">
        <v>9.1072492749830952E-2</v>
      </c>
      <c r="J50" s="75">
        <v>54.074435851678388</v>
      </c>
      <c r="K50" s="75">
        <v>376.21661918088728</v>
      </c>
      <c r="L50" s="76">
        <v>35.423842268851885</v>
      </c>
      <c r="N50" s="16" t="s">
        <v>975</v>
      </c>
      <c r="O50" s="49">
        <f t="shared" si="23"/>
        <v>2.1370015855501101E-3</v>
      </c>
      <c r="P50" s="44">
        <v>6.1107327573825554</v>
      </c>
      <c r="Q50" s="44">
        <v>25.572351679174229</v>
      </c>
      <c r="R50" s="45">
        <v>1.5105186470921506</v>
      </c>
      <c r="T50" s="68" t="s">
        <v>1058</v>
      </c>
      <c r="U50" s="50"/>
      <c r="V50" s="44">
        <v>0.90481413245132569</v>
      </c>
      <c r="W50" s="44">
        <v>25.33479570863712</v>
      </c>
      <c r="X50" s="45">
        <v>2.3660889563602168</v>
      </c>
    </row>
    <row r="51" spans="2:24" x14ac:dyDescent="0.2">
      <c r="B51" s="68" t="s">
        <v>209</v>
      </c>
      <c r="C51" s="50">
        <f t="shared" si="21"/>
        <v>1.0823210910537328E-2</v>
      </c>
      <c r="D51" s="44">
        <v>10.941363324575489</v>
      </c>
      <c r="E51" s="44">
        <v>31.961889341793544</v>
      </c>
      <c r="F51" s="45">
        <v>3.5490049549321649</v>
      </c>
      <c r="H51" s="68" t="s">
        <v>229</v>
      </c>
      <c r="I51" s="50">
        <v>4.4280275055715622E-3</v>
      </c>
      <c r="J51" s="44">
        <v>2.6291482979084413</v>
      </c>
      <c r="K51" s="44">
        <v>17.991054100148659</v>
      </c>
      <c r="L51" s="45">
        <v>2.2591636111076876</v>
      </c>
      <c r="N51" s="16" t="s">
        <v>988</v>
      </c>
      <c r="O51" s="49">
        <f t="shared" si="23"/>
        <v>2.0950854842737799E-3</v>
      </c>
      <c r="P51" s="44">
        <v>5.990874122338492</v>
      </c>
      <c r="Q51" s="44">
        <v>37.444510855375384</v>
      </c>
      <c r="R51" s="45">
        <v>2.3398734833777626</v>
      </c>
      <c r="T51" s="180" t="s">
        <v>1059</v>
      </c>
      <c r="U51" s="78"/>
      <c r="V51" s="107">
        <v>71.843743640846441</v>
      </c>
      <c r="W51" s="107">
        <v>590.01221011861185</v>
      </c>
      <c r="X51" s="106">
        <v>28.134642271046399</v>
      </c>
    </row>
    <row r="52" spans="2:24" x14ac:dyDescent="0.2">
      <c r="B52" s="23" t="s">
        <v>324</v>
      </c>
      <c r="C52" s="46"/>
      <c r="D52" s="87">
        <f>D28+D31+D33+D36+D38+D41+D43+D44+D46+D48+D49</f>
        <v>1010.9165768841417</v>
      </c>
      <c r="E52" s="87">
        <f>E28+E31+E33+E36+E38+E41+E43+E44+E46+E48+E49</f>
        <v>3491.4629730879951</v>
      </c>
      <c r="F52" s="86">
        <f>F28+F31+F33+F36+F38+F41+F43+F44+F46+F48+F49</f>
        <v>312.34699292121422</v>
      </c>
      <c r="H52" s="68" t="s">
        <v>225</v>
      </c>
      <c r="I52" s="50">
        <v>4.8845328025282908E-2</v>
      </c>
      <c r="J52" s="44">
        <v>29.001990361818134</v>
      </c>
      <c r="K52" s="44">
        <v>228.41673833275729</v>
      </c>
      <c r="L52" s="45">
        <v>21.947537074984446</v>
      </c>
      <c r="N52" s="16" t="s">
        <v>958</v>
      </c>
      <c r="O52" s="49">
        <f t="shared" si="23"/>
        <v>2.0607513967740164E-3</v>
      </c>
      <c r="P52" s="44">
        <v>5.8926961731042447</v>
      </c>
      <c r="Q52" s="44">
        <v>34.160596834780584</v>
      </c>
      <c r="R52" s="45">
        <v>3.8705777275735587</v>
      </c>
      <c r="T52" s="68" t="s">
        <v>285</v>
      </c>
      <c r="U52" s="50"/>
      <c r="V52" s="44">
        <v>10.174555624445022</v>
      </c>
      <c r="W52" s="44">
        <v>75.991204865129589</v>
      </c>
      <c r="X52" s="45">
        <v>3.3986941301489941</v>
      </c>
    </row>
    <row r="53" spans="2:24" x14ac:dyDescent="0.2">
      <c r="B53" s="23" t="s">
        <v>105</v>
      </c>
      <c r="C53" s="47"/>
      <c r="D53" s="87">
        <v>97.074689581448709</v>
      </c>
      <c r="E53" s="87">
        <v>246.92220606818506</v>
      </c>
      <c r="F53" s="86">
        <v>46.097999279756145</v>
      </c>
      <c r="H53" s="180" t="s">
        <v>39</v>
      </c>
      <c r="I53" s="78">
        <f>J53/J56</f>
        <v>1.0047642991903258E-2</v>
      </c>
      <c r="J53" s="75">
        <v>5.9658038340808144</v>
      </c>
      <c r="K53" s="75">
        <v>128.09842032812742</v>
      </c>
      <c r="L53" s="76">
        <v>2.9384062870981373</v>
      </c>
      <c r="N53" s="16" t="s">
        <v>953</v>
      </c>
      <c r="O53" s="49">
        <f t="shared" si="23"/>
        <v>2.0492235105377702E-3</v>
      </c>
      <c r="P53" s="44">
        <v>5.8597323079749293</v>
      </c>
      <c r="Q53" s="44">
        <v>38.978193000395883</v>
      </c>
      <c r="R53" s="45">
        <v>1.3966557107016075</v>
      </c>
      <c r="T53" s="68" t="s">
        <v>91</v>
      </c>
      <c r="U53" s="50"/>
      <c r="V53" s="44">
        <v>14.974755473223183</v>
      </c>
      <c r="W53" s="44">
        <v>112.06552120575739</v>
      </c>
      <c r="X53" s="45">
        <v>6.5694487739726748</v>
      </c>
    </row>
    <row r="54" spans="2:24" ht="13.5" thickBot="1" x14ac:dyDescent="0.25">
      <c r="B54" s="24" t="s">
        <v>325</v>
      </c>
      <c r="C54" s="48"/>
      <c r="D54" s="84">
        <f>D52+D53</f>
        <v>1107.9912664655903</v>
      </c>
      <c r="E54" s="84">
        <f>E52+E53</f>
        <v>3738.3851791561801</v>
      </c>
      <c r="F54" s="83">
        <f>F52+F53</f>
        <v>358.44499220097038</v>
      </c>
      <c r="H54" s="68" t="s">
        <v>230</v>
      </c>
      <c r="I54" s="50">
        <v>1.3498779259081711E-3</v>
      </c>
      <c r="J54" s="44">
        <v>0.80149214222813248</v>
      </c>
      <c r="K54" s="44">
        <v>7.8601708372968586</v>
      </c>
      <c r="L54" s="45">
        <v>0.2517838124808946</v>
      </c>
      <c r="N54" s="16" t="s">
        <v>978</v>
      </c>
      <c r="O54" s="49">
        <f t="shared" si="23"/>
        <v>1.9944072127681886E-3</v>
      </c>
      <c r="P54" s="44">
        <v>5.7029857015690233</v>
      </c>
      <c r="Q54" s="44">
        <v>45.099833805629977</v>
      </c>
      <c r="R54" s="45">
        <v>2.7850433770579355</v>
      </c>
      <c r="T54" s="68" t="s">
        <v>290</v>
      </c>
      <c r="U54" s="50"/>
      <c r="V54" s="44">
        <v>1.920251586665048</v>
      </c>
      <c r="W54" s="44">
        <v>21.05231565745337</v>
      </c>
      <c r="X54" s="45">
        <v>0.65112424456956253</v>
      </c>
    </row>
    <row r="55" spans="2:24" x14ac:dyDescent="0.2">
      <c r="H55" s="180" t="s">
        <v>235</v>
      </c>
      <c r="I55" s="78">
        <v>4.1551699510440597E-2</v>
      </c>
      <c r="J55" s="75">
        <v>24.671386956295947</v>
      </c>
      <c r="K55" s="75">
        <v>148.99794345004548</v>
      </c>
      <c r="L55" s="76">
        <v>15.384896197066203</v>
      </c>
      <c r="N55" s="16" t="s">
        <v>967</v>
      </c>
      <c r="O55" s="49">
        <f t="shared" si="23"/>
        <v>1.9700142915656956E-3</v>
      </c>
      <c r="P55" s="44">
        <v>5.6332344090813509</v>
      </c>
      <c r="Q55" s="44">
        <v>67.408548830825936</v>
      </c>
      <c r="R55" s="45">
        <v>4.6055260915796419</v>
      </c>
      <c r="T55" s="68" t="s">
        <v>292</v>
      </c>
      <c r="U55" s="50"/>
      <c r="V55" s="44">
        <v>4.5225884081728749</v>
      </c>
      <c r="W55" s="44">
        <v>34.849139421570833</v>
      </c>
      <c r="X55" s="45">
        <v>2.0462794246469298</v>
      </c>
    </row>
    <row r="56" spans="2:24" x14ac:dyDescent="0.2">
      <c r="H56" s="23" t="s">
        <v>324</v>
      </c>
      <c r="I56" s="46"/>
      <c r="J56" s="87">
        <v>593.75157326830458</v>
      </c>
      <c r="K56" s="87">
        <v>5593.4457453500318</v>
      </c>
      <c r="L56" s="86">
        <v>395.5847879114927</v>
      </c>
      <c r="N56" s="16" t="s">
        <v>961</v>
      </c>
      <c r="O56" s="49">
        <f t="shared" si="23"/>
        <v>1.8982663893191789E-3</v>
      </c>
      <c r="P56" s="44">
        <v>5.4280720640948781</v>
      </c>
      <c r="Q56" s="44">
        <v>36.507071497126425</v>
      </c>
      <c r="R56" s="45">
        <v>2.7946260857365188</v>
      </c>
      <c r="T56" s="68" t="s">
        <v>293</v>
      </c>
      <c r="U56" s="50"/>
      <c r="V56" s="44">
        <v>2.5085923955239209</v>
      </c>
      <c r="W56" s="44">
        <v>21.106841012127635</v>
      </c>
      <c r="X56" s="45">
        <v>1.0052965136548193</v>
      </c>
    </row>
    <row r="57" spans="2:24" x14ac:dyDescent="0.2">
      <c r="H57" s="23" t="s">
        <v>105</v>
      </c>
      <c r="I57" s="47"/>
      <c r="J57" s="87">
        <v>101.35486622478273</v>
      </c>
      <c r="K57" s="87">
        <v>1136.3960823317254</v>
      </c>
      <c r="L57" s="86">
        <v>100.52338607138846</v>
      </c>
      <c r="N57" s="16" t="s">
        <v>966</v>
      </c>
      <c r="O57" s="49">
        <f t="shared" si="23"/>
        <v>1.8929835735180065E-3</v>
      </c>
      <c r="P57" s="44">
        <v>5.4129659098525398</v>
      </c>
      <c r="Q57" s="44">
        <v>22.738653279580479</v>
      </c>
      <c r="R57" s="45">
        <v>2.2116346045419006</v>
      </c>
      <c r="T57" s="68" t="s">
        <v>302</v>
      </c>
      <c r="U57" s="50"/>
      <c r="V57" s="44">
        <v>37.743000152816393</v>
      </c>
      <c r="W57" s="44">
        <v>324.94718795657298</v>
      </c>
      <c r="X57" s="45">
        <v>14.463799184053419</v>
      </c>
    </row>
    <row r="58" spans="2:24" ht="13.5" thickBot="1" x14ac:dyDescent="0.25">
      <c r="C58" s="41"/>
      <c r="D58" s="44"/>
      <c r="E58" s="44"/>
      <c r="F58" s="44"/>
      <c r="H58" s="24" t="s">
        <v>326</v>
      </c>
      <c r="I58" s="48"/>
      <c r="J58" s="84">
        <v>695.10643949308724</v>
      </c>
      <c r="K58" s="84">
        <v>6729.8418276817556</v>
      </c>
      <c r="L58" s="83">
        <v>496.10817398288111</v>
      </c>
      <c r="N58" s="16" t="s">
        <v>1000</v>
      </c>
      <c r="O58" s="49">
        <f t="shared" si="23"/>
        <v>1.6256869881564977E-3</v>
      </c>
      <c r="P58" s="44">
        <v>4.6486342354403245</v>
      </c>
      <c r="Q58" s="44">
        <v>21.253637707165957</v>
      </c>
      <c r="R58" s="45">
        <v>0.79081353449221115</v>
      </c>
      <c r="T58" s="180" t="s">
        <v>284</v>
      </c>
      <c r="U58" s="78"/>
      <c r="V58" s="107">
        <v>9.8056281030654802</v>
      </c>
      <c r="W58" s="107">
        <v>80.404156985563262</v>
      </c>
      <c r="X58" s="106">
        <v>3.3603912592375962</v>
      </c>
    </row>
    <row r="59" spans="2:24" x14ac:dyDescent="0.2">
      <c r="C59" s="41"/>
      <c r="D59" s="44"/>
      <c r="E59" s="44"/>
      <c r="F59" s="44"/>
      <c r="I59" s="41"/>
      <c r="J59" s="44"/>
      <c r="K59" s="44"/>
      <c r="L59" s="44"/>
      <c r="N59" s="16" t="s">
        <v>960</v>
      </c>
      <c r="O59" s="49">
        <f t="shared" si="23"/>
        <v>1.5866474354877585E-3</v>
      </c>
      <c r="P59" s="44">
        <v>4.5370010598079276</v>
      </c>
      <c r="Q59" s="44">
        <v>34.239512262663709</v>
      </c>
      <c r="R59" s="45">
        <v>2.6224363363483572</v>
      </c>
      <c r="T59" s="68" t="s">
        <v>284</v>
      </c>
      <c r="U59" s="50"/>
      <c r="V59" s="44">
        <v>9.8056281030654802</v>
      </c>
      <c r="W59" s="44">
        <v>80.404156985563262</v>
      </c>
      <c r="X59" s="45">
        <v>3.3603912592375962</v>
      </c>
    </row>
    <row r="60" spans="2:24" x14ac:dyDescent="0.2">
      <c r="B60" s="20"/>
      <c r="C60" s="41"/>
      <c r="D60" s="182"/>
      <c r="E60" s="182"/>
      <c r="F60" s="182"/>
      <c r="I60" s="41"/>
      <c r="J60" s="44"/>
      <c r="K60" s="44"/>
      <c r="L60" s="44"/>
      <c r="N60" s="16" t="s">
        <v>970</v>
      </c>
      <c r="O60" s="49">
        <f t="shared" si="23"/>
        <v>1.5797867296014265E-3</v>
      </c>
      <c r="P60" s="44">
        <v>4.5173829460536581</v>
      </c>
      <c r="Q60" s="44">
        <v>13.890831281185074</v>
      </c>
      <c r="R60" s="45">
        <v>1.0311952550695371</v>
      </c>
      <c r="T60" s="180" t="s">
        <v>1060</v>
      </c>
      <c r="U60" s="78"/>
      <c r="V60" s="107">
        <v>27.963344316815249</v>
      </c>
      <c r="W60" s="107">
        <v>341.01649417845039</v>
      </c>
      <c r="X60" s="106">
        <v>18.35978118268687</v>
      </c>
    </row>
    <row r="61" spans="2:24" x14ac:dyDescent="0.2">
      <c r="B61" s="20"/>
      <c r="C61" s="41"/>
      <c r="D61" s="182"/>
      <c r="E61" s="182"/>
      <c r="F61" s="182"/>
      <c r="I61" s="41"/>
      <c r="J61" s="44"/>
      <c r="K61" s="44"/>
      <c r="L61" s="44"/>
      <c r="N61" s="16" t="s">
        <v>972</v>
      </c>
      <c r="O61" s="49">
        <f t="shared" si="23"/>
        <v>1.501715038098586E-3</v>
      </c>
      <c r="P61" s="44">
        <v>4.2941377945682584</v>
      </c>
      <c r="Q61" s="44">
        <v>24.803945157114978</v>
      </c>
      <c r="R61" s="45">
        <v>1.5445680635875321</v>
      </c>
      <c r="T61" s="68" t="s">
        <v>1061</v>
      </c>
      <c r="U61" s="50"/>
      <c r="V61" s="44">
        <v>3.9089954352109433</v>
      </c>
      <c r="W61" s="44">
        <v>38.038842640112385</v>
      </c>
      <c r="X61" s="45">
        <v>0.66279877528007292</v>
      </c>
    </row>
    <row r="62" spans="2:24" x14ac:dyDescent="0.2">
      <c r="B62" s="20"/>
      <c r="C62" s="41"/>
      <c r="D62" s="182"/>
      <c r="E62" s="182"/>
      <c r="F62" s="182"/>
      <c r="H62" s="20"/>
      <c r="I62" s="41"/>
      <c r="J62" s="182"/>
      <c r="K62" s="182"/>
      <c r="L62" s="182"/>
      <c r="N62" s="16" t="s">
        <v>242</v>
      </c>
      <c r="O62" s="49">
        <f t="shared" si="23"/>
        <v>1.3550973260798951E-3</v>
      </c>
      <c r="P62" s="44">
        <v>3.8748860440299167</v>
      </c>
      <c r="Q62" s="44">
        <v>13.198780486295556</v>
      </c>
      <c r="R62" s="45">
        <v>0.94946046582431043</v>
      </c>
      <c r="T62" s="68" t="s">
        <v>48</v>
      </c>
      <c r="U62" s="50"/>
      <c r="V62" s="44">
        <v>8.0184832383659064</v>
      </c>
      <c r="W62" s="44">
        <v>49.457056138687904</v>
      </c>
      <c r="X62" s="45">
        <v>3.6793395645676576</v>
      </c>
    </row>
    <row r="63" spans="2:24" x14ac:dyDescent="0.2">
      <c r="H63" s="20"/>
      <c r="I63" s="41"/>
      <c r="J63" s="182"/>
      <c r="K63" s="182"/>
      <c r="L63" s="182"/>
      <c r="N63" s="16" t="s">
        <v>237</v>
      </c>
      <c r="O63" s="49">
        <f t="shared" si="23"/>
        <v>1.3353467805378998E-3</v>
      </c>
      <c r="P63" s="44">
        <v>3.8184095741780801</v>
      </c>
      <c r="Q63" s="44">
        <v>15.568798642879756</v>
      </c>
      <c r="R63" s="45">
        <v>0.67873252726211131</v>
      </c>
      <c r="T63" s="68" t="s">
        <v>1062</v>
      </c>
      <c r="U63" s="50"/>
      <c r="V63" s="44">
        <v>3.1791927761443404</v>
      </c>
      <c r="W63" s="44">
        <v>16.40406607132309</v>
      </c>
      <c r="X63" s="45">
        <v>1.369839033155728</v>
      </c>
    </row>
    <row r="64" spans="2:24" x14ac:dyDescent="0.2">
      <c r="H64" s="20"/>
      <c r="I64" s="41"/>
      <c r="J64" s="182"/>
      <c r="K64" s="182"/>
      <c r="L64" s="182"/>
      <c r="N64" s="16" t="s">
        <v>261</v>
      </c>
      <c r="O64" s="49">
        <f t="shared" si="23"/>
        <v>1.3030138202407371E-3</v>
      </c>
      <c r="P64" s="44">
        <v>3.725953826383134</v>
      </c>
      <c r="Q64" s="44">
        <v>22.10726878087927</v>
      </c>
      <c r="R64" s="45">
        <v>2.0454947769062688</v>
      </c>
      <c r="T64" s="68" t="s">
        <v>94</v>
      </c>
      <c r="U64" s="50"/>
      <c r="V64" s="44">
        <v>0.33572326620763893</v>
      </c>
      <c r="W64" s="44">
        <v>42.972578074577783</v>
      </c>
      <c r="X64" s="45">
        <v>0</v>
      </c>
    </row>
    <row r="65" spans="14:24" x14ac:dyDescent="0.2">
      <c r="N65" s="16" t="s">
        <v>979</v>
      </c>
      <c r="O65" s="49">
        <f t="shared" si="23"/>
        <v>1.2653076840369467E-3</v>
      </c>
      <c r="P65" s="44">
        <v>3.6181335406085133</v>
      </c>
      <c r="Q65" s="44">
        <v>29.340140992423745</v>
      </c>
      <c r="R65" s="45">
        <v>1.2180780222705241</v>
      </c>
      <c r="T65" s="68" t="s">
        <v>58</v>
      </c>
      <c r="U65" s="50"/>
      <c r="V65" s="44">
        <v>2.5295802350089356</v>
      </c>
      <c r="W65" s="44">
        <v>22.526129503255966</v>
      </c>
      <c r="X65" s="45">
        <v>0.75898202616223365</v>
      </c>
    </row>
    <row r="66" spans="14:24" x14ac:dyDescent="0.2">
      <c r="N66" s="16" t="s">
        <v>989</v>
      </c>
      <c r="O66" s="49">
        <f t="shared" si="23"/>
        <v>1.1992988393765634E-3</v>
      </c>
      <c r="P66" s="44">
        <v>3.4293819682790305</v>
      </c>
      <c r="Q66" s="44">
        <v>16.574005219376303</v>
      </c>
      <c r="R66" s="45">
        <v>0.75683656324686788</v>
      </c>
      <c r="T66" s="68" t="s">
        <v>299</v>
      </c>
      <c r="U66" s="50"/>
      <c r="V66" s="44">
        <v>4.0637427156298083</v>
      </c>
      <c r="W66" s="44">
        <v>147.61789103424209</v>
      </c>
      <c r="X66" s="45">
        <v>9.9534335359526747</v>
      </c>
    </row>
    <row r="67" spans="14:24" x14ac:dyDescent="0.2">
      <c r="N67" s="16" t="s">
        <v>999</v>
      </c>
      <c r="O67" s="49">
        <f t="shared" si="23"/>
        <v>1.127346442628201E-3</v>
      </c>
      <c r="P67" s="44">
        <v>3.2236348734919109</v>
      </c>
      <c r="Q67" s="44">
        <v>7.9739053648144953</v>
      </c>
      <c r="R67" s="45">
        <v>0.48822421647800446</v>
      </c>
      <c r="T67" s="68" t="s">
        <v>305</v>
      </c>
      <c r="U67" s="50"/>
      <c r="V67" s="44">
        <v>3.6259771906056772</v>
      </c>
      <c r="W67" s="44">
        <v>18.971557681873922</v>
      </c>
      <c r="X67" s="45">
        <v>1.6897030844207244</v>
      </c>
    </row>
    <row r="68" spans="14:24" x14ac:dyDescent="0.2">
      <c r="N68" s="16" t="s">
        <v>949</v>
      </c>
      <c r="O68" s="49">
        <f t="shared" si="23"/>
        <v>1.1163578539694701E-3</v>
      </c>
      <c r="P68" s="44">
        <v>3.1922131239114</v>
      </c>
      <c r="Q68" s="44">
        <v>3.7209880079531428</v>
      </c>
      <c r="R68" s="45">
        <v>4.4597930739614871</v>
      </c>
      <c r="T68" s="68" t="s">
        <v>306</v>
      </c>
      <c r="U68" s="50"/>
      <c r="V68" s="44">
        <v>2.3016494596420016</v>
      </c>
      <c r="W68" s="44">
        <v>5.0283730343772275</v>
      </c>
      <c r="X68" s="45">
        <v>0.24568516314778063</v>
      </c>
    </row>
    <row r="69" spans="14:24" x14ac:dyDescent="0.2">
      <c r="N69" s="16" t="s">
        <v>1011</v>
      </c>
      <c r="O69" s="49">
        <f t="shared" si="23"/>
        <v>1.1082579529332964E-3</v>
      </c>
      <c r="P69" s="44">
        <v>3.1690515451236325</v>
      </c>
      <c r="Q69" s="44">
        <v>8.7767519149449562</v>
      </c>
      <c r="R69" s="45">
        <v>1.3084570360259848</v>
      </c>
      <c r="T69" s="180" t="s">
        <v>322</v>
      </c>
      <c r="U69" s="78"/>
      <c r="V69" s="107">
        <v>18.037670963373884</v>
      </c>
      <c r="W69" s="107">
        <v>139.20729186703164</v>
      </c>
      <c r="X69" s="106">
        <v>9.0344256104395892</v>
      </c>
    </row>
    <row r="70" spans="14:24" x14ac:dyDescent="0.2">
      <c r="N70" s="16" t="s">
        <v>246</v>
      </c>
      <c r="O70" s="49">
        <f t="shared" ref="O70:O97" si="24">P70/$P$212</f>
        <v>1.0732546452162637E-3</v>
      </c>
      <c r="P70" s="44">
        <v>3.0689599679673378</v>
      </c>
      <c r="Q70" s="44">
        <v>19.26762652428938</v>
      </c>
      <c r="R70" s="45">
        <v>2.2009481076237689</v>
      </c>
      <c r="T70" s="68" t="s">
        <v>40</v>
      </c>
      <c r="U70" s="50"/>
      <c r="V70" s="44">
        <v>5.6836288133216133</v>
      </c>
      <c r="W70" s="44">
        <v>17.700956553802506</v>
      </c>
      <c r="X70" s="45">
        <v>1.7314802450894027</v>
      </c>
    </row>
    <row r="71" spans="14:24" x14ac:dyDescent="0.2">
      <c r="N71" s="16" t="s">
        <v>1009</v>
      </c>
      <c r="O71" s="49">
        <f t="shared" si="24"/>
        <v>1.0586156188163742E-3</v>
      </c>
      <c r="P71" s="44">
        <v>3.0270998314270243</v>
      </c>
      <c r="Q71" s="44">
        <v>9.3732649442048928</v>
      </c>
      <c r="R71" s="45">
        <v>0.64116453208044322</v>
      </c>
      <c r="T71" s="68" t="s">
        <v>93</v>
      </c>
      <c r="U71" s="50"/>
      <c r="V71" s="44">
        <v>3.05454528623053</v>
      </c>
      <c r="W71" s="44">
        <v>17.883224390223699</v>
      </c>
      <c r="X71" s="45">
        <v>1.0774326361533539</v>
      </c>
    </row>
    <row r="72" spans="14:24" x14ac:dyDescent="0.2">
      <c r="N72" s="16" t="s">
        <v>997</v>
      </c>
      <c r="O72" s="49">
        <f t="shared" si="24"/>
        <v>8.8608136453734588E-4</v>
      </c>
      <c r="P72" s="44">
        <v>2.5337400105815817</v>
      </c>
      <c r="Q72" s="44">
        <v>17.736180074071072</v>
      </c>
      <c r="R72" s="45">
        <v>1.3935570058198699</v>
      </c>
      <c r="T72" s="68" t="s">
        <v>50</v>
      </c>
      <c r="U72" s="50"/>
      <c r="V72" s="44">
        <v>0.90481413245132569</v>
      </c>
      <c r="W72" s="44">
        <v>12.66739785431856</v>
      </c>
      <c r="X72" s="45">
        <v>2.7280146093407467</v>
      </c>
    </row>
    <row r="73" spans="14:24" x14ac:dyDescent="0.2">
      <c r="N73" s="16" t="s">
        <v>268</v>
      </c>
      <c r="O73" s="49">
        <f t="shared" si="24"/>
        <v>8.7109133843954402E-4</v>
      </c>
      <c r="P73" s="44">
        <v>2.4908761942282225</v>
      </c>
      <c r="Q73" s="44">
        <v>11.955357047669601</v>
      </c>
      <c r="R73" s="45">
        <v>0.82361829912914175</v>
      </c>
      <c r="T73" s="68" t="s">
        <v>51</v>
      </c>
      <c r="U73" s="50"/>
      <c r="V73" s="44">
        <v>2.1283275116058373</v>
      </c>
      <c r="W73" s="44">
        <v>63.610730207552066</v>
      </c>
      <c r="X73" s="45">
        <v>1.6142090498363939</v>
      </c>
    </row>
    <row r="74" spans="14:24" x14ac:dyDescent="0.2">
      <c r="N74" s="16" t="s">
        <v>955</v>
      </c>
      <c r="O74" s="49">
        <f t="shared" si="24"/>
        <v>8.1563022487901149E-4</v>
      </c>
      <c r="P74" s="44">
        <v>2.3322857440915103</v>
      </c>
      <c r="Q74" s="44">
        <v>4.3271086727111996</v>
      </c>
      <c r="R74" s="45">
        <v>1.1673808766599456</v>
      </c>
      <c r="T74" s="68" t="s">
        <v>60</v>
      </c>
      <c r="U74" s="50"/>
      <c r="V74" s="44">
        <v>6.2663552197645753</v>
      </c>
      <c r="W74" s="44">
        <v>27.344982861134824</v>
      </c>
      <c r="X74" s="45">
        <v>1.8832890700196929</v>
      </c>
    </row>
    <row r="75" spans="14:24" x14ac:dyDescent="0.2">
      <c r="N75" s="16" t="s">
        <v>998</v>
      </c>
      <c r="O75" s="49">
        <f t="shared" si="24"/>
        <v>6.6681532969310947E-4</v>
      </c>
      <c r="P75" s="44">
        <v>1.9067511722185313</v>
      </c>
      <c r="Q75" s="44">
        <v>13.255972246202104</v>
      </c>
      <c r="R75" s="45">
        <v>0.4489827533914385</v>
      </c>
      <c r="T75" s="180" t="s">
        <v>1063</v>
      </c>
      <c r="U75" s="78"/>
      <c r="V75" s="107">
        <v>407.55549355893214</v>
      </c>
      <c r="W75" s="107">
        <v>2758.5199274904526</v>
      </c>
      <c r="X75" s="106">
        <v>180.69321406157709</v>
      </c>
    </row>
    <row r="76" spans="14:24" x14ac:dyDescent="0.2">
      <c r="N76" s="16" t="s">
        <v>971</v>
      </c>
      <c r="O76" s="49">
        <f t="shared" si="24"/>
        <v>6.079429969218594E-4</v>
      </c>
      <c r="P76" s="44">
        <v>1.7384063779042136</v>
      </c>
      <c r="Q76" s="44">
        <v>12.274168912302708</v>
      </c>
      <c r="R76" s="45">
        <v>0.51536375185309424</v>
      </c>
      <c r="T76" s="68" t="s">
        <v>281</v>
      </c>
      <c r="U76" s="50"/>
      <c r="V76" s="44">
        <v>166.02397776749223</v>
      </c>
      <c r="W76" s="44">
        <v>1328.3330180765004</v>
      </c>
      <c r="X76" s="45">
        <v>68.156840451401962</v>
      </c>
    </row>
    <row r="77" spans="14:24" x14ac:dyDescent="0.2">
      <c r="N77" s="16" t="s">
        <v>249</v>
      </c>
      <c r="O77" s="49">
        <f t="shared" si="24"/>
        <v>5.6332601241390482E-4</v>
      </c>
      <c r="P77" s="44">
        <v>1.61082459667769</v>
      </c>
      <c r="Q77" s="44">
        <v>7.8760478476705149</v>
      </c>
      <c r="R77" s="45">
        <v>0.485048501298527</v>
      </c>
      <c r="T77" s="68" t="s">
        <v>282</v>
      </c>
      <c r="U77" s="50"/>
      <c r="V77" s="44">
        <v>200.31669176641066</v>
      </c>
      <c r="W77" s="44">
        <v>1086.3300343075011</v>
      </c>
      <c r="X77" s="45">
        <v>93.836648207407862</v>
      </c>
    </row>
    <row r="78" spans="14:24" x14ac:dyDescent="0.2">
      <c r="N78" s="16" t="s">
        <v>964</v>
      </c>
      <c r="O78" s="49">
        <f t="shared" si="24"/>
        <v>5.5121889327910175E-4</v>
      </c>
      <c r="P78" s="44">
        <v>1.5762044213840301</v>
      </c>
      <c r="Q78" s="44">
        <v>16.502207547333445</v>
      </c>
      <c r="R78" s="45">
        <v>0.33082226934973102</v>
      </c>
      <c r="T78" s="68" t="s">
        <v>286</v>
      </c>
      <c r="U78" s="50"/>
      <c r="V78" s="44">
        <v>15.500714949712171</v>
      </c>
      <c r="W78" s="44">
        <v>112.25986182494083</v>
      </c>
      <c r="X78" s="45">
        <v>7.7694100873087288</v>
      </c>
    </row>
    <row r="79" spans="14:24" x14ac:dyDescent="0.2">
      <c r="N79" s="16" t="s">
        <v>954</v>
      </c>
      <c r="O79" s="49">
        <f t="shared" si="24"/>
        <v>5.3009413187776625E-4</v>
      </c>
      <c r="P79" s="44">
        <v>1.5157983962505477</v>
      </c>
      <c r="Q79" s="44">
        <v>8.790206860531228</v>
      </c>
      <c r="R79" s="45">
        <v>0.1090923963355111</v>
      </c>
      <c r="T79" s="68" t="s">
        <v>1064</v>
      </c>
      <c r="U79" s="50"/>
      <c r="V79" s="44">
        <v>15.806861192727082</v>
      </c>
      <c r="W79" s="44">
        <v>67.584564485266725</v>
      </c>
      <c r="X79" s="45">
        <v>6.812025439862218</v>
      </c>
    </row>
    <row r="80" spans="14:24" x14ac:dyDescent="0.2">
      <c r="N80" s="16" t="s">
        <v>1005</v>
      </c>
      <c r="O80" s="49">
        <f t="shared" si="24"/>
        <v>5.2867469783905881E-4</v>
      </c>
      <c r="P80" s="44">
        <v>1.5117395400775231</v>
      </c>
      <c r="Q80" s="44">
        <v>12.093916320620185</v>
      </c>
      <c r="R80" s="45">
        <v>0.5669023275290711</v>
      </c>
      <c r="T80" s="68" t="s">
        <v>1047</v>
      </c>
      <c r="U80" s="50"/>
      <c r="V80" s="44">
        <v>1.3680817088275543</v>
      </c>
      <c r="W80" s="44">
        <v>20.667591953710453</v>
      </c>
      <c r="X80" s="45">
        <v>1.284971896848879</v>
      </c>
    </row>
    <row r="81" spans="14:24" x14ac:dyDescent="0.2">
      <c r="N81" s="16" t="s">
        <v>1004</v>
      </c>
      <c r="O81" s="49">
        <f t="shared" si="24"/>
        <v>5.2867469783905881E-4</v>
      </c>
      <c r="P81" s="44">
        <v>1.5117395400775231</v>
      </c>
      <c r="Q81" s="44">
        <v>12.093916320620185</v>
      </c>
      <c r="R81" s="45">
        <v>0.22676093101162847</v>
      </c>
      <c r="T81" s="68" t="s">
        <v>59</v>
      </c>
      <c r="U81" s="50"/>
      <c r="V81" s="44">
        <v>8.539166173762446</v>
      </c>
      <c r="W81" s="44">
        <v>143.34485684253329</v>
      </c>
      <c r="X81" s="45">
        <v>2.833317978747437</v>
      </c>
    </row>
    <row r="82" spans="14:24" x14ac:dyDescent="0.2">
      <c r="N82" s="16" t="s">
        <v>993</v>
      </c>
      <c r="O82" s="49">
        <f t="shared" si="24"/>
        <v>5.0463182653446366E-4</v>
      </c>
      <c r="P82" s="44">
        <v>1.4429892114601008</v>
      </c>
      <c r="Q82" s="44">
        <v>28.520819406226309</v>
      </c>
      <c r="R82" s="45">
        <v>4.2740839976239977</v>
      </c>
      <c r="T82" s="180" t="s">
        <v>1065</v>
      </c>
      <c r="U82" s="78"/>
      <c r="V82" s="107">
        <v>506.6890910959761</v>
      </c>
      <c r="W82" s="107">
        <v>3155.6621032451503</v>
      </c>
      <c r="X82" s="106">
        <v>247.69786085529663</v>
      </c>
    </row>
    <row r="83" spans="14:24" x14ac:dyDescent="0.2">
      <c r="N83" s="16" t="s">
        <v>977</v>
      </c>
      <c r="O83" s="49">
        <f t="shared" si="24"/>
        <v>4.7318299071663541E-4</v>
      </c>
      <c r="P83" s="44">
        <v>1.3530616079838129</v>
      </c>
      <c r="Q83" s="44">
        <v>6.7653080399190646</v>
      </c>
      <c r="R83" s="45">
        <v>0.42621440651490111</v>
      </c>
      <c r="T83" s="68" t="s">
        <v>294</v>
      </c>
      <c r="U83" s="50"/>
      <c r="V83" s="44">
        <v>214.97515572313637</v>
      </c>
      <c r="W83" s="44">
        <v>1386.4572435580606</v>
      </c>
      <c r="X83" s="45">
        <v>106.50791695507169</v>
      </c>
    </row>
    <row r="84" spans="14:24" x14ac:dyDescent="0.2">
      <c r="N84" s="16" t="s">
        <v>951</v>
      </c>
      <c r="O84" s="49">
        <f t="shared" si="24"/>
        <v>4.4842927571737187E-4</v>
      </c>
      <c r="P84" s="44">
        <v>1.2822786295640878</v>
      </c>
      <c r="Q84" s="44">
        <v>15.727677753245164</v>
      </c>
      <c r="R84" s="45">
        <v>0.45611721482866974</v>
      </c>
      <c r="T84" s="68" t="s">
        <v>295</v>
      </c>
      <c r="U84" s="50"/>
      <c r="V84" s="44">
        <v>291.71393537283973</v>
      </c>
      <c r="W84" s="44">
        <v>1769.2048596870895</v>
      </c>
      <c r="X84" s="45">
        <v>141.18994390022493</v>
      </c>
    </row>
    <row r="85" spans="14:24" x14ac:dyDescent="0.2">
      <c r="N85" s="16" t="s">
        <v>956</v>
      </c>
      <c r="O85" s="49">
        <f t="shared" si="24"/>
        <v>4.3554539333073503E-4</v>
      </c>
      <c r="P85" s="44">
        <v>1.2454373082124151</v>
      </c>
      <c r="Q85" s="44">
        <v>1.2454373082124151</v>
      </c>
      <c r="R85" s="45">
        <v>0</v>
      </c>
      <c r="T85" s="180" t="s">
        <v>1066</v>
      </c>
      <c r="U85" s="78"/>
      <c r="V85" s="107">
        <v>238.68763302122014</v>
      </c>
      <c r="W85" s="107">
        <v>1965.9969743714737</v>
      </c>
      <c r="X85" s="106">
        <v>83.74844529167521</v>
      </c>
    </row>
    <row r="86" spans="14:24" x14ac:dyDescent="0.2">
      <c r="N86" s="16" t="s">
        <v>257</v>
      </c>
      <c r="O86" s="49">
        <f t="shared" si="24"/>
        <v>3.4735888854506145E-4</v>
      </c>
      <c r="P86" s="44">
        <v>0.99326895831661066</v>
      </c>
      <c r="Q86" s="44">
        <v>13.905765416432551</v>
      </c>
      <c r="R86" s="45">
        <v>0.87829919812937851</v>
      </c>
      <c r="T86" s="68" t="s">
        <v>278</v>
      </c>
      <c r="U86" s="50"/>
      <c r="V86" s="44">
        <v>111.00072744006316</v>
      </c>
      <c r="W86" s="44">
        <v>1081.3616330909949</v>
      </c>
      <c r="X86" s="45">
        <v>35.326214279296096</v>
      </c>
    </row>
    <row r="87" spans="14:24" x14ac:dyDescent="0.2">
      <c r="N87" s="16" t="s">
        <v>969</v>
      </c>
      <c r="O87" s="49">
        <f t="shared" si="24"/>
        <v>3.2307088061937398E-4</v>
      </c>
      <c r="P87" s="44">
        <v>0.92381766420123468</v>
      </c>
      <c r="Q87" s="44">
        <v>11.085811970414817</v>
      </c>
      <c r="R87" s="45">
        <v>0.82404535646750132</v>
      </c>
      <c r="T87" s="68" t="s">
        <v>279</v>
      </c>
      <c r="U87" s="50"/>
      <c r="V87" s="44">
        <v>30.354926042216025</v>
      </c>
      <c r="W87" s="44">
        <v>224.66308043682605</v>
      </c>
      <c r="X87" s="45">
        <v>10.848605396057751</v>
      </c>
    </row>
    <row r="88" spans="14:24" x14ac:dyDescent="0.2">
      <c r="N88" s="16" t="s">
        <v>259</v>
      </c>
      <c r="O88" s="49">
        <f t="shared" si="24"/>
        <v>3.1802461724506677E-4</v>
      </c>
      <c r="P88" s="44">
        <v>0.9093879290469572</v>
      </c>
      <c r="Q88" s="44">
        <v>0.9093879290469572</v>
      </c>
      <c r="R88" s="45">
        <v>6.8204094678521801E-2</v>
      </c>
      <c r="T88" s="68" t="s">
        <v>1067</v>
      </c>
      <c r="U88" s="50"/>
      <c r="V88" s="44">
        <v>6.1927721717068085</v>
      </c>
      <c r="W88" s="44">
        <v>106.85871440370666</v>
      </c>
      <c r="X88" s="45">
        <v>2.8672085054519032</v>
      </c>
    </row>
    <row r="89" spans="14:24" x14ac:dyDescent="0.2">
      <c r="N89" s="16" t="s">
        <v>254</v>
      </c>
      <c r="O89" s="49">
        <f t="shared" si="24"/>
        <v>3.1505241099602727E-4</v>
      </c>
      <c r="P89" s="44">
        <v>0.90088893765148415</v>
      </c>
      <c r="Q89" s="44">
        <v>8.9465992493988509</v>
      </c>
      <c r="R89" s="45">
        <v>0.85884510051827989</v>
      </c>
      <c r="T89" s="68" t="s">
        <v>303</v>
      </c>
      <c r="U89" s="50"/>
      <c r="V89" s="44">
        <v>47.354345969355805</v>
      </c>
      <c r="W89" s="44">
        <v>282.55007727378342</v>
      </c>
      <c r="X89" s="45">
        <v>14.924094680295317</v>
      </c>
    </row>
    <row r="90" spans="14:24" x14ac:dyDescent="0.2">
      <c r="N90" s="16" t="s">
        <v>1008</v>
      </c>
      <c r="O90" s="49">
        <f t="shared" si="24"/>
        <v>2.5586534523943543E-4</v>
      </c>
      <c r="P90" s="44">
        <v>0.73164416779369401</v>
      </c>
      <c r="Q90" s="44">
        <v>7.0126160811104432</v>
      </c>
      <c r="R90" s="45">
        <v>0.13780940317054638</v>
      </c>
      <c r="T90" s="68" t="s">
        <v>304</v>
      </c>
      <c r="U90" s="50"/>
      <c r="V90" s="44">
        <v>43.784861397878295</v>
      </c>
      <c r="W90" s="44">
        <v>270.56346916616269</v>
      </c>
      <c r="X90" s="45">
        <v>19.782322430574133</v>
      </c>
    </row>
    <row r="91" spans="14:24" x14ac:dyDescent="0.2">
      <c r="N91" s="16" t="s">
        <v>253</v>
      </c>
      <c r="O91" s="49">
        <f t="shared" si="24"/>
        <v>2.5332981626011272E-4</v>
      </c>
      <c r="P91" s="44">
        <v>0.72439385029463066</v>
      </c>
      <c r="Q91" s="44">
        <v>1.4487877005892613</v>
      </c>
      <c r="R91" s="45">
        <v>0.11952498529861405</v>
      </c>
      <c r="T91" s="180" t="s">
        <v>321</v>
      </c>
      <c r="U91" s="78"/>
      <c r="V91" s="107">
        <v>26.184301979739452</v>
      </c>
      <c r="W91" s="107">
        <v>69.285469783378929</v>
      </c>
      <c r="X91" s="106">
        <v>4.7446298664611444</v>
      </c>
    </row>
    <row r="92" spans="14:24" x14ac:dyDescent="0.2">
      <c r="N92" s="16" t="s">
        <v>948</v>
      </c>
      <c r="O92" s="49">
        <f t="shared" si="24"/>
        <v>2.2409231827692162E-4</v>
      </c>
      <c r="P92" s="44">
        <v>0.64078954327030957</v>
      </c>
      <c r="Q92" s="44">
        <v>2.5631581730812383</v>
      </c>
      <c r="R92" s="45">
        <v>9.611843149054642E-3</v>
      </c>
      <c r="T92" s="68" t="s">
        <v>45</v>
      </c>
      <c r="U92" s="50"/>
      <c r="V92" s="44">
        <v>25.685317157922007</v>
      </c>
      <c r="W92" s="44">
        <v>61.800697456117248</v>
      </c>
      <c r="X92" s="45">
        <v>4.5250765448614683</v>
      </c>
    </row>
    <row r="93" spans="14:24" x14ac:dyDescent="0.2">
      <c r="N93" s="16" t="s">
        <v>1002</v>
      </c>
      <c r="O93" s="49">
        <f t="shared" si="24"/>
        <v>2.2180290915809294E-4</v>
      </c>
      <c r="P93" s="44">
        <v>0.63424300283155954</v>
      </c>
      <c r="Q93" s="44">
        <v>2.5369720113262382</v>
      </c>
      <c r="R93" s="45">
        <v>0.19978654589194125</v>
      </c>
      <c r="T93" s="68" t="s">
        <v>1068</v>
      </c>
      <c r="U93" s="50"/>
      <c r="V93" s="44">
        <v>0.49898482181744536</v>
      </c>
      <c r="W93" s="44">
        <v>7.4847723272616804</v>
      </c>
      <c r="X93" s="45">
        <v>0.21955332159967594</v>
      </c>
    </row>
    <row r="94" spans="14:24" x14ac:dyDescent="0.2">
      <c r="N94" s="16" t="s">
        <v>1007</v>
      </c>
      <c r="O94" s="49">
        <f t="shared" si="24"/>
        <v>1.9828042264894674E-4</v>
      </c>
      <c r="P94" s="44">
        <v>0.56698070886862495</v>
      </c>
      <c r="Q94" s="44">
        <v>0.56698070886862495</v>
      </c>
      <c r="R94" s="45">
        <v>8.5047106330293741E-3</v>
      </c>
      <c r="T94" s="180" t="s">
        <v>320</v>
      </c>
      <c r="U94" s="78"/>
      <c r="V94" s="107">
        <v>43.290552144170135</v>
      </c>
      <c r="W94" s="107">
        <v>347.08923826221928</v>
      </c>
      <c r="X94" s="106">
        <v>20.427884905984584</v>
      </c>
    </row>
    <row r="95" spans="14:24" x14ac:dyDescent="0.2">
      <c r="N95" s="16" t="s">
        <v>250</v>
      </c>
      <c r="O95" s="49">
        <f t="shared" si="24"/>
        <v>1.935272512970105E-4</v>
      </c>
      <c r="P95" s="44">
        <v>0.55338906715992109</v>
      </c>
      <c r="Q95" s="44">
        <v>3.8737234701194474</v>
      </c>
      <c r="R95" s="45">
        <v>0.45101208973533569</v>
      </c>
      <c r="T95" s="68" t="s">
        <v>54</v>
      </c>
      <c r="U95" s="50"/>
      <c r="V95" s="44">
        <v>5.5444841704570598</v>
      </c>
      <c r="W95" s="44">
        <v>34.929544654830281</v>
      </c>
      <c r="X95" s="45">
        <v>0.78193243762956277</v>
      </c>
    </row>
    <row r="96" spans="14:24" x14ac:dyDescent="0.2">
      <c r="N96" s="16" t="s">
        <v>959</v>
      </c>
      <c r="O96" s="49">
        <f t="shared" si="24"/>
        <v>1.725886123181634E-4</v>
      </c>
      <c r="P96" s="44">
        <v>0.4935152570662748</v>
      </c>
      <c r="Q96" s="44">
        <v>1.4805457711988241</v>
      </c>
      <c r="R96" s="45">
        <v>0.15792488226120793</v>
      </c>
      <c r="T96" s="68" t="s">
        <v>56</v>
      </c>
      <c r="U96" s="50"/>
      <c r="V96" s="44">
        <v>0.29995050165705284</v>
      </c>
      <c r="W96" s="44">
        <v>8.6985645480545326</v>
      </c>
      <c r="X96" s="45">
        <v>0.33774426486584147</v>
      </c>
    </row>
    <row r="97" spans="14:24" x14ac:dyDescent="0.2">
      <c r="N97" s="16" t="s">
        <v>952</v>
      </c>
      <c r="O97" s="49">
        <f t="shared" si="24"/>
        <v>1.540248240824785E-4</v>
      </c>
      <c r="P97" s="44">
        <v>0.44043230680551909</v>
      </c>
      <c r="Q97" s="44">
        <v>0</v>
      </c>
      <c r="R97" s="45">
        <v>2.862809994235874E-2</v>
      </c>
      <c r="T97" s="68" t="s">
        <v>57</v>
      </c>
      <c r="U97" s="50"/>
      <c r="V97" s="44">
        <v>6.8591826828755762</v>
      </c>
      <c r="W97" s="44">
        <v>62.842628002068523</v>
      </c>
      <c r="X97" s="45">
        <v>3.1867409345082329</v>
      </c>
    </row>
    <row r="98" spans="14:24" x14ac:dyDescent="0.2">
      <c r="N98" s="25" t="s">
        <v>938</v>
      </c>
      <c r="O98" s="46"/>
      <c r="P98" s="87">
        <f>SUM(P8:P97)</f>
        <v>1352.1151406650033</v>
      </c>
      <c r="Q98" s="87">
        <f>SUM(Q8:Q97)</f>
        <v>8110.9923076646273</v>
      </c>
      <c r="R98" s="86">
        <f>SUM(R8:R97)</f>
        <v>578.07020251475808</v>
      </c>
      <c r="T98" s="68" t="s">
        <v>307</v>
      </c>
      <c r="U98" s="50"/>
      <c r="V98" s="44">
        <v>3.5355261387957841</v>
      </c>
      <c r="W98" s="44">
        <v>41.457259784712541</v>
      </c>
      <c r="X98" s="45">
        <v>2.3020884310424243</v>
      </c>
    </row>
    <row r="99" spans="14:24" x14ac:dyDescent="0.2">
      <c r="N99" s="23" t="s">
        <v>862</v>
      </c>
      <c r="O99" s="178"/>
      <c r="P99" s="87">
        <f>P101-P100-P98</f>
        <v>1507.3739672055099</v>
      </c>
      <c r="Q99" s="87">
        <f t="shared" ref="Q99:R99" si="25">Q101-Q100-Q98</f>
        <v>8517.6222700230865</v>
      </c>
      <c r="R99" s="86">
        <f t="shared" si="25"/>
        <v>627.26152941819976</v>
      </c>
      <c r="T99" s="68" t="s">
        <v>1074</v>
      </c>
      <c r="U99" s="50"/>
      <c r="V99" s="44">
        <v>8.2536086930724419</v>
      </c>
      <c r="W99" s="44">
        <v>23.250503363028376</v>
      </c>
      <c r="X99" s="45">
        <v>1.9937105037590932</v>
      </c>
    </row>
    <row r="100" spans="14:24" x14ac:dyDescent="0.2">
      <c r="N100" s="23" t="s">
        <v>105</v>
      </c>
      <c r="O100" s="47"/>
      <c r="P100" s="87">
        <v>290.01427349052142</v>
      </c>
      <c r="Q100" s="87">
        <v>1353.1771085090693</v>
      </c>
      <c r="R100" s="86">
        <v>128.10678322375909</v>
      </c>
      <c r="T100" s="68" t="s">
        <v>1075</v>
      </c>
      <c r="U100" s="50"/>
      <c r="V100" s="44">
        <v>18.797799957312225</v>
      </c>
      <c r="W100" s="44">
        <v>175.91073790952504</v>
      </c>
      <c r="X100" s="45">
        <v>11.825668334179431</v>
      </c>
    </row>
    <row r="101" spans="14:24" ht="13.5" thickBot="1" x14ac:dyDescent="0.25">
      <c r="N101" s="24" t="s">
        <v>327</v>
      </c>
      <c r="O101" s="48"/>
      <c r="P101" s="84">
        <f>P214</f>
        <v>3149.5033813610344</v>
      </c>
      <c r="Q101" s="84">
        <f t="shared" ref="Q101:R101" si="26">Q214</f>
        <v>17981.791686196782</v>
      </c>
      <c r="R101" s="83">
        <f t="shared" si="26"/>
        <v>1333.4385151567169</v>
      </c>
      <c r="T101" s="180" t="s">
        <v>1069</v>
      </c>
      <c r="U101" s="78"/>
      <c r="V101" s="107">
        <v>64.32511452299137</v>
      </c>
      <c r="W101" s="107">
        <v>612.63808002848884</v>
      </c>
      <c r="X101" s="106">
        <v>26.48836322922973</v>
      </c>
    </row>
    <row r="102" spans="14:24" x14ac:dyDescent="0.2">
      <c r="T102" s="68" t="s">
        <v>1070</v>
      </c>
      <c r="U102" s="50"/>
      <c r="V102" s="44">
        <v>3.7310356322838527</v>
      </c>
      <c r="W102" s="44">
        <v>17.268088106147172</v>
      </c>
      <c r="X102" s="45">
        <v>1.4535129859040055</v>
      </c>
    </row>
    <row r="103" spans="14:24" x14ac:dyDescent="0.2">
      <c r="T103" s="68" t="s">
        <v>90</v>
      </c>
      <c r="U103" s="50"/>
      <c r="V103" s="44">
        <v>13.377263737665865</v>
      </c>
      <c r="W103" s="44">
        <v>56.158471370500926</v>
      </c>
      <c r="X103" s="45">
        <v>4.7774545799287251</v>
      </c>
    </row>
    <row r="104" spans="14:24" ht="13.5" thickBot="1" x14ac:dyDescent="0.25">
      <c r="T104" s="68" t="s">
        <v>296</v>
      </c>
      <c r="U104" s="50"/>
      <c r="V104" s="44">
        <v>29.516745870766382</v>
      </c>
      <c r="W104" s="44">
        <v>398.44899358878189</v>
      </c>
      <c r="X104" s="45">
        <v>13.749678992804437</v>
      </c>
    </row>
    <row r="105" spans="14:24" ht="51" x14ac:dyDescent="0.2">
      <c r="N105" s="150" t="s">
        <v>869</v>
      </c>
      <c r="O105" s="36" t="s">
        <v>312</v>
      </c>
      <c r="P105" s="37" t="s">
        <v>87</v>
      </c>
      <c r="Q105" s="37" t="s">
        <v>88</v>
      </c>
      <c r="R105" s="38" t="s">
        <v>338</v>
      </c>
      <c r="T105" s="68" t="s">
        <v>92</v>
      </c>
      <c r="U105" s="50"/>
      <c r="V105" s="44">
        <v>3.4194395884631152</v>
      </c>
      <c r="W105" s="44">
        <v>36.86580020725787</v>
      </c>
      <c r="X105" s="45">
        <v>1.2684718099219336</v>
      </c>
    </row>
    <row r="106" spans="14:24" x14ac:dyDescent="0.2">
      <c r="N106" s="180" t="s">
        <v>240</v>
      </c>
      <c r="O106" s="78">
        <f t="shared" ref="O106:O137" si="27">P106/$P$212</f>
        <v>0.10294532425486283</v>
      </c>
      <c r="P106" s="107">
        <v>294.37103341297836</v>
      </c>
      <c r="Q106" s="107">
        <v>1931.7339960114441</v>
      </c>
      <c r="R106" s="106">
        <v>123.29690445961714</v>
      </c>
      <c r="T106" s="68" t="s">
        <v>298</v>
      </c>
      <c r="U106" s="50"/>
      <c r="V106" s="44">
        <v>14.280629693812152</v>
      </c>
      <c r="W106" s="44">
        <v>103.89672675580104</v>
      </c>
      <c r="X106" s="45">
        <v>5.2392448606706283</v>
      </c>
    </row>
    <row r="107" spans="14:24" x14ac:dyDescent="0.2">
      <c r="N107" s="68" t="s">
        <v>239</v>
      </c>
      <c r="O107" s="50">
        <f t="shared" si="27"/>
        <v>1.1163578539694701E-3</v>
      </c>
      <c r="P107" s="44">
        <v>3.1922131239114</v>
      </c>
      <c r="Q107" s="44">
        <v>3.7209880079531428</v>
      </c>
      <c r="R107" s="45">
        <v>4.4597930739614871</v>
      </c>
      <c r="T107" s="180" t="s">
        <v>291</v>
      </c>
      <c r="U107" s="78"/>
      <c r="V107" s="107">
        <v>5.3087814770536577</v>
      </c>
      <c r="W107" s="107">
        <v>25.08890971653803</v>
      </c>
      <c r="X107" s="106">
        <v>1.2758993511183612</v>
      </c>
    </row>
    <row r="108" spans="14:24" x14ac:dyDescent="0.2">
      <c r="N108" s="68" t="s">
        <v>246</v>
      </c>
      <c r="O108" s="50">
        <f t="shared" si="27"/>
        <v>1.0732546452162637E-3</v>
      </c>
      <c r="P108" s="44">
        <v>3.0689599679673378</v>
      </c>
      <c r="Q108" s="44">
        <v>19.26762652428938</v>
      </c>
      <c r="R108" s="45">
        <v>2.2009481076237689</v>
      </c>
      <c r="T108" s="68" t="s">
        <v>291</v>
      </c>
      <c r="U108" s="50"/>
      <c r="V108" s="44">
        <v>5.3087814770536577</v>
      </c>
      <c r="W108" s="44">
        <v>25.08890971653803</v>
      </c>
      <c r="X108" s="45">
        <v>1.2758993511183612</v>
      </c>
    </row>
    <row r="109" spans="14:24" x14ac:dyDescent="0.2">
      <c r="N109" s="68" t="s">
        <v>247</v>
      </c>
      <c r="O109" s="50">
        <f t="shared" si="27"/>
        <v>3.3934711631250108E-3</v>
      </c>
      <c r="P109" s="44">
        <v>9.7035938288286481</v>
      </c>
      <c r="Q109" s="44">
        <v>99.855185480809496</v>
      </c>
      <c r="R109" s="45">
        <v>5.6826639445739442</v>
      </c>
      <c r="T109" s="180" t="s">
        <v>297</v>
      </c>
      <c r="U109" s="78"/>
      <c r="V109" s="107">
        <v>10.725473067401472</v>
      </c>
      <c r="W109" s="107">
        <v>880.42501162659153</v>
      </c>
      <c r="X109" s="106">
        <v>39.352878194787053</v>
      </c>
    </row>
    <row r="110" spans="14:24" x14ac:dyDescent="0.2">
      <c r="N110" s="68" t="s">
        <v>248</v>
      </c>
      <c r="O110" s="50">
        <f t="shared" si="27"/>
        <v>6.1639749923710708E-3</v>
      </c>
      <c r="P110" s="44">
        <v>17.625819351871304</v>
      </c>
      <c r="Q110" s="44">
        <v>78.250338997127315</v>
      </c>
      <c r="R110" s="45">
        <v>6.8303790482320235</v>
      </c>
      <c r="T110" s="68" t="s">
        <v>297</v>
      </c>
      <c r="U110" s="50"/>
      <c r="V110" s="44">
        <v>10.725473067401472</v>
      </c>
      <c r="W110" s="44">
        <v>880.42501162659153</v>
      </c>
      <c r="X110" s="45">
        <v>39.352878194787053</v>
      </c>
    </row>
    <row r="111" spans="14:24" x14ac:dyDescent="0.2">
      <c r="N111" s="68" t="s">
        <v>249</v>
      </c>
      <c r="O111" s="50">
        <f t="shared" si="27"/>
        <v>5.6332601241390482E-4</v>
      </c>
      <c r="P111" s="44">
        <v>1.61082459667769</v>
      </c>
      <c r="Q111" s="44">
        <v>7.8760478476705149</v>
      </c>
      <c r="R111" s="45">
        <v>0.485048501298527</v>
      </c>
      <c r="T111" s="180" t="s">
        <v>1071</v>
      </c>
      <c r="U111" s="78"/>
      <c r="V111" s="107">
        <v>70.663246811286513</v>
      </c>
      <c r="W111" s="107">
        <v>442.60753021438086</v>
      </c>
      <c r="X111" s="106">
        <v>33.441756571750851</v>
      </c>
    </row>
    <row r="112" spans="14:24" x14ac:dyDescent="0.2">
      <c r="N112" s="68" t="s">
        <v>251</v>
      </c>
      <c r="O112" s="50">
        <f t="shared" si="27"/>
        <v>2.6417854099456831E-3</v>
      </c>
      <c r="P112" s="44">
        <v>7.5541566050709177</v>
      </c>
      <c r="Q112" s="44">
        <v>49.669968732285305</v>
      </c>
      <c r="R112" s="45">
        <v>2.8520420857029523</v>
      </c>
      <c r="T112" s="68" t="s">
        <v>1072</v>
      </c>
      <c r="U112" s="50"/>
      <c r="V112" s="44">
        <v>9.8034026626380086</v>
      </c>
      <c r="W112" s="44">
        <v>81.889124477902456</v>
      </c>
      <c r="X112" s="45">
        <v>7.4579238590877308</v>
      </c>
    </row>
    <row r="113" spans="14:24" x14ac:dyDescent="0.2">
      <c r="N113" s="68" t="s">
        <v>254</v>
      </c>
      <c r="O113" s="50">
        <f t="shared" si="27"/>
        <v>3.1505241099602727E-4</v>
      </c>
      <c r="P113" s="44">
        <v>0.90088893765148415</v>
      </c>
      <c r="Q113" s="44">
        <v>8.9465992493988509</v>
      </c>
      <c r="R113" s="45">
        <v>0.85884510051827989</v>
      </c>
      <c r="T113" s="68" t="s">
        <v>283</v>
      </c>
      <c r="U113" s="50"/>
      <c r="V113" s="44">
        <v>42.881782341464202</v>
      </c>
      <c r="W113" s="44">
        <v>248.14401281834782</v>
      </c>
      <c r="X113" s="45">
        <v>19.953323545980584</v>
      </c>
    </row>
    <row r="114" spans="14:24" x14ac:dyDescent="0.2">
      <c r="N114" s="68" t="s">
        <v>255</v>
      </c>
      <c r="O114" s="50">
        <f t="shared" si="27"/>
        <v>3.0754602225070509E-3</v>
      </c>
      <c r="P114" s="44">
        <v>8.7942450079479357</v>
      </c>
      <c r="Q114" s="44">
        <v>33.945609057175062</v>
      </c>
      <c r="R114" s="45">
        <v>1.8833565169529396</v>
      </c>
      <c r="T114" s="68" t="s">
        <v>289</v>
      </c>
      <c r="U114" s="50"/>
      <c r="V114" s="44">
        <v>13.315308418368513</v>
      </c>
      <c r="W114" s="44">
        <v>64.156028095951044</v>
      </c>
      <c r="X114" s="45">
        <v>4.8390339102840381</v>
      </c>
    </row>
    <row r="115" spans="14:24" x14ac:dyDescent="0.2">
      <c r="N115" s="68" t="s">
        <v>260</v>
      </c>
      <c r="O115" s="50">
        <f t="shared" si="27"/>
        <v>4.7611172899004366E-3</v>
      </c>
      <c r="P115" s="44">
        <v>13.614363031764272</v>
      </c>
      <c r="Q115" s="44">
        <v>131.27297387475397</v>
      </c>
      <c r="R115" s="45">
        <v>8.3761919691183575</v>
      </c>
      <c r="T115" s="68" t="s">
        <v>1049</v>
      </c>
      <c r="U115" s="50"/>
      <c r="V115" s="44">
        <v>1.413040593419616</v>
      </c>
      <c r="W115" s="44">
        <v>5.6521623736784639</v>
      </c>
      <c r="X115" s="45">
        <v>0.32641237707993132</v>
      </c>
    </row>
    <row r="116" spans="14:24" x14ac:dyDescent="0.2">
      <c r="N116" s="68" t="s">
        <v>262</v>
      </c>
      <c r="O116" s="50">
        <f t="shared" si="27"/>
        <v>6.4579138019552054E-3</v>
      </c>
      <c r="P116" s="44">
        <v>18.466334176257561</v>
      </c>
      <c r="Q116" s="44">
        <v>205.96584503376343</v>
      </c>
      <c r="R116" s="45">
        <v>12.14969600543342</v>
      </c>
      <c r="T116" s="68" t="s">
        <v>61</v>
      </c>
      <c r="U116" s="50"/>
      <c r="V116" s="44">
        <v>3.2497127953961731</v>
      </c>
      <c r="W116" s="44">
        <v>42.766202448501062</v>
      </c>
      <c r="X116" s="45">
        <v>0.86506287931856651</v>
      </c>
    </row>
    <row r="117" spans="14:24" x14ac:dyDescent="0.2">
      <c r="N117" s="68" t="s">
        <v>266</v>
      </c>
      <c r="O117" s="50">
        <f t="shared" si="27"/>
        <v>3.4075833467633328E-2</v>
      </c>
      <c r="P117" s="44">
        <v>97.43947464230699</v>
      </c>
      <c r="Q117" s="44">
        <v>511.88105580144349</v>
      </c>
      <c r="R117" s="45">
        <v>28.663402680947431</v>
      </c>
      <c r="T117" s="180" t="s">
        <v>1073</v>
      </c>
      <c r="U117" s="78"/>
      <c r="V117" s="107">
        <v>83.818324013257552</v>
      </c>
      <c r="W117" s="107">
        <v>555.8004638134222</v>
      </c>
      <c r="X117" s="106">
        <v>24.770647438476459</v>
      </c>
    </row>
    <row r="118" spans="14:24" x14ac:dyDescent="0.2">
      <c r="N118" s="68" t="s">
        <v>268</v>
      </c>
      <c r="O118" s="50">
        <f t="shared" si="27"/>
        <v>8.7109133843954402E-4</v>
      </c>
      <c r="P118" s="44">
        <v>2.4908761942282225</v>
      </c>
      <c r="Q118" s="44">
        <v>11.955357047669601</v>
      </c>
      <c r="R118" s="45">
        <v>0.82361829912914175</v>
      </c>
      <c r="T118" s="68" t="s">
        <v>1076</v>
      </c>
      <c r="U118" s="50"/>
      <c r="V118" s="44">
        <v>25.229456891303478</v>
      </c>
      <c r="W118" s="44">
        <v>167.66506966347464</v>
      </c>
      <c r="X118" s="45">
        <v>9.2847017828408216</v>
      </c>
    </row>
    <row r="119" spans="14:24" x14ac:dyDescent="0.2">
      <c r="N119" s="68" t="s">
        <v>875</v>
      </c>
      <c r="O119" s="50">
        <f t="shared" si="27"/>
        <v>4.4888100570088605E-3</v>
      </c>
      <c r="P119" s="44">
        <v>12.835703465316453</v>
      </c>
      <c r="Q119" s="44">
        <v>124.4099242797701</v>
      </c>
      <c r="R119" s="45">
        <v>6.2391692661892284</v>
      </c>
      <c r="T119" s="68" t="s">
        <v>1077</v>
      </c>
      <c r="U119" s="50"/>
      <c r="V119" s="44">
        <v>58.588867121954067</v>
      </c>
      <c r="W119" s="44">
        <v>388.13539414994756</v>
      </c>
      <c r="X119" s="45">
        <v>15.485945655635637</v>
      </c>
    </row>
    <row r="120" spans="14:24" x14ac:dyDescent="0.2">
      <c r="N120" s="180" t="s">
        <v>241</v>
      </c>
      <c r="O120" s="78">
        <f t="shared" si="27"/>
        <v>0.14810558501343074</v>
      </c>
      <c r="P120" s="107">
        <v>423.50630716069548</v>
      </c>
      <c r="Q120" s="107">
        <v>2235.6217465450345</v>
      </c>
      <c r="R120" s="106">
        <v>190.56107757776272</v>
      </c>
      <c r="T120" s="23" t="s">
        <v>324</v>
      </c>
      <c r="U120" s="87"/>
      <c r="V120" s="87">
        <f>V31+V44+V48+V51+V58+V60+V69+V75+V82+V85+V91+V94+V101+V107+V109+V111+V117</f>
        <v>1956.933837164152</v>
      </c>
      <c r="W120" s="87">
        <f t="shared" ref="W120:X120" si="28">W31+W44+W48+W51+W58+W60+W69+W75+W82+W85+W91+W94+W101+W107+W109+W111+W117</f>
        <v>15280.256956255987</v>
      </c>
      <c r="X120" s="86">
        <f t="shared" si="28"/>
        <v>891.25185808239416</v>
      </c>
    </row>
    <row r="121" spans="14:24" x14ac:dyDescent="0.2">
      <c r="N121" s="68" t="s">
        <v>237</v>
      </c>
      <c r="O121" s="50">
        <f t="shared" si="27"/>
        <v>1.3353467805378998E-3</v>
      </c>
      <c r="P121" s="44">
        <v>3.8184095741780801</v>
      </c>
      <c r="Q121" s="44">
        <v>15.568798642879756</v>
      </c>
      <c r="R121" s="45">
        <v>0.67873252726211131</v>
      </c>
      <c r="T121" s="23" t="s">
        <v>105</v>
      </c>
      <c r="U121" s="52"/>
      <c r="V121" s="87">
        <f>V27</f>
        <v>295.39305665659361</v>
      </c>
      <c r="W121" s="87">
        <f>W27</f>
        <v>2031.517628128357</v>
      </c>
      <c r="X121" s="86">
        <f>X27</f>
        <v>136.41408292887132</v>
      </c>
    </row>
    <row r="122" spans="14:24" ht="13.5" thickBot="1" x14ac:dyDescent="0.25">
      <c r="N122" s="68" t="s">
        <v>238</v>
      </c>
      <c r="O122" s="50">
        <f t="shared" si="27"/>
        <v>5.5066497468329772E-3</v>
      </c>
      <c r="P122" s="44">
        <v>15.746204971926815</v>
      </c>
      <c r="Q122" s="44">
        <v>83.655542170734421</v>
      </c>
      <c r="R122" s="45">
        <v>5.4504206602724592</v>
      </c>
      <c r="T122" s="24" t="s">
        <v>329</v>
      </c>
      <c r="U122" s="53"/>
      <c r="V122" s="84">
        <f>V120+V121</f>
        <v>2252.3268938207457</v>
      </c>
      <c r="W122" s="84">
        <f t="shared" ref="W122:X122" si="29">W120+W121</f>
        <v>17311.774584384344</v>
      </c>
      <c r="X122" s="83">
        <f t="shared" si="29"/>
        <v>1027.6659410112654</v>
      </c>
    </row>
    <row r="123" spans="14:24" x14ac:dyDescent="0.2">
      <c r="N123" s="68" t="s">
        <v>873</v>
      </c>
      <c r="O123" s="50">
        <f t="shared" si="27"/>
        <v>4.4842927571737187E-4</v>
      </c>
      <c r="P123" s="44">
        <v>1.2822786295640878</v>
      </c>
      <c r="Q123" s="44">
        <v>15.727677753245164</v>
      </c>
      <c r="R123" s="45">
        <v>0.45611721482866974</v>
      </c>
    </row>
    <row r="124" spans="14:24" x14ac:dyDescent="0.2">
      <c r="N124" s="68" t="s">
        <v>242</v>
      </c>
      <c r="O124" s="50">
        <f t="shared" si="27"/>
        <v>1.3550973260798951E-3</v>
      </c>
      <c r="P124" s="44">
        <v>3.8748860440299167</v>
      </c>
      <c r="Q124" s="44">
        <v>13.198780486295556</v>
      </c>
      <c r="R124" s="45">
        <v>0.94946046582431043</v>
      </c>
    </row>
    <row r="125" spans="14:24" x14ac:dyDescent="0.2">
      <c r="N125" s="68" t="s">
        <v>874</v>
      </c>
      <c r="O125" s="50">
        <f t="shared" si="27"/>
        <v>1.540248240824785E-4</v>
      </c>
      <c r="P125" s="44">
        <v>0.44043230680551909</v>
      </c>
      <c r="Q125" s="44">
        <v>0</v>
      </c>
      <c r="R125" s="45">
        <v>2.862809994235874E-2</v>
      </c>
    </row>
    <row r="126" spans="14:24" x14ac:dyDescent="0.2">
      <c r="N126" s="68" t="s">
        <v>876</v>
      </c>
      <c r="O126" s="50">
        <f t="shared" si="27"/>
        <v>2.0492235105377702E-3</v>
      </c>
      <c r="P126" s="44">
        <v>5.8597323079749293</v>
      </c>
      <c r="Q126" s="44">
        <v>38.978193000395883</v>
      </c>
      <c r="R126" s="45">
        <v>1.3966557107016075</v>
      </c>
    </row>
    <row r="127" spans="14:24" x14ac:dyDescent="0.2">
      <c r="N127" s="68" t="s">
        <v>877</v>
      </c>
      <c r="O127" s="50">
        <f t="shared" si="27"/>
        <v>5.3009413187776625E-4</v>
      </c>
      <c r="P127" s="44">
        <v>1.5157983962505477</v>
      </c>
      <c r="Q127" s="44">
        <v>8.790206860531228</v>
      </c>
      <c r="R127" s="45">
        <v>0.1090923963355111</v>
      </c>
    </row>
    <row r="128" spans="14:24" x14ac:dyDescent="0.2">
      <c r="N128" s="68" t="s">
        <v>878</v>
      </c>
      <c r="O128" s="50">
        <f t="shared" si="27"/>
        <v>8.1563022487901149E-4</v>
      </c>
      <c r="P128" s="44">
        <v>2.3322857440915103</v>
      </c>
      <c r="Q128" s="44">
        <v>4.3271086727111996</v>
      </c>
      <c r="R128" s="45">
        <v>1.1673808766599456</v>
      </c>
    </row>
    <row r="129" spans="14:18" x14ac:dyDescent="0.2">
      <c r="N129" s="68" t="s">
        <v>879</v>
      </c>
      <c r="O129" s="50">
        <f t="shared" si="27"/>
        <v>4.3554539333073503E-4</v>
      </c>
      <c r="P129" s="44">
        <v>1.2454373082124151</v>
      </c>
      <c r="Q129" s="44">
        <v>1.2454373082124151</v>
      </c>
      <c r="R129" s="45">
        <v>0</v>
      </c>
    </row>
    <row r="130" spans="14:18" x14ac:dyDescent="0.2">
      <c r="N130" s="68" t="s">
        <v>250</v>
      </c>
      <c r="O130" s="50">
        <f t="shared" si="27"/>
        <v>1.935272512970105E-4</v>
      </c>
      <c r="P130" s="44">
        <v>0.55338906715992109</v>
      </c>
      <c r="Q130" s="44">
        <v>3.8737234701194474</v>
      </c>
      <c r="R130" s="45">
        <v>0.45101208973533569</v>
      </c>
    </row>
    <row r="131" spans="14:18" x14ac:dyDescent="0.2">
      <c r="N131" s="68" t="s">
        <v>927</v>
      </c>
      <c r="O131" s="50">
        <f t="shared" si="27"/>
        <v>6.0039679585389527E-2</v>
      </c>
      <c r="P131" s="44">
        <v>171.68280981445693</v>
      </c>
      <c r="Q131" s="44">
        <v>852.37833341840144</v>
      </c>
      <c r="R131" s="45">
        <v>88.266252425851363</v>
      </c>
    </row>
    <row r="132" spans="14:18" x14ac:dyDescent="0.2">
      <c r="N132" s="68" t="s">
        <v>928</v>
      </c>
      <c r="O132" s="50">
        <f t="shared" si="27"/>
        <v>9.7002323653236251E-3</v>
      </c>
      <c r="P132" s="44">
        <v>27.737708792455926</v>
      </c>
      <c r="Q132" s="44">
        <v>202.4369707976831</v>
      </c>
      <c r="R132" s="45">
        <v>10.104875244430417</v>
      </c>
    </row>
    <row r="133" spans="14:18" x14ac:dyDescent="0.2">
      <c r="N133" s="68" t="s">
        <v>880</v>
      </c>
      <c r="O133" s="50">
        <f t="shared" si="27"/>
        <v>1.443342187287348E-2</v>
      </c>
      <c r="P133" s="44">
        <v>41.272212634781731</v>
      </c>
      <c r="Q133" s="44">
        <v>228.67970418181943</v>
      </c>
      <c r="R133" s="45">
        <v>19.337113045111508</v>
      </c>
    </row>
    <row r="134" spans="14:18" x14ac:dyDescent="0.2">
      <c r="N134" s="68" t="s">
        <v>261</v>
      </c>
      <c r="O134" s="50">
        <f t="shared" si="27"/>
        <v>1.3030138202407371E-3</v>
      </c>
      <c r="P134" s="44">
        <v>3.725953826383134</v>
      </c>
      <c r="Q134" s="44">
        <v>22.10726878087927</v>
      </c>
      <c r="R134" s="45">
        <v>2.0454947769062688</v>
      </c>
    </row>
    <row r="135" spans="14:18" x14ac:dyDescent="0.2">
      <c r="N135" s="68" t="s">
        <v>881</v>
      </c>
      <c r="O135" s="50">
        <f t="shared" si="27"/>
        <v>2.0607513967740164E-3</v>
      </c>
      <c r="P135" s="44">
        <v>5.8926961731042447</v>
      </c>
      <c r="Q135" s="44">
        <v>34.160596834780584</v>
      </c>
      <c r="R135" s="45">
        <v>3.8705777275735587</v>
      </c>
    </row>
    <row r="136" spans="14:18" x14ac:dyDescent="0.2">
      <c r="N136" s="180" t="s">
        <v>243</v>
      </c>
      <c r="O136" s="78">
        <f t="shared" si="27"/>
        <v>7.6401832858471422E-2</v>
      </c>
      <c r="P136" s="107">
        <v>218.47020888014248</v>
      </c>
      <c r="Q136" s="107">
        <v>1258.8816784206781</v>
      </c>
      <c r="R136" s="106">
        <v>92.221830009187372</v>
      </c>
    </row>
    <row r="137" spans="14:18" x14ac:dyDescent="0.2">
      <c r="N137" s="180" t="s">
        <v>23</v>
      </c>
      <c r="O137" s="78">
        <f t="shared" si="27"/>
        <v>2.5785695494543553E-2</v>
      </c>
      <c r="P137" s="75">
        <v>73.733915405513045</v>
      </c>
      <c r="Q137" s="75">
        <v>401.07969211142955</v>
      </c>
      <c r="R137" s="76">
        <v>41.583704458725535</v>
      </c>
    </row>
    <row r="138" spans="14:18" x14ac:dyDescent="0.2">
      <c r="N138" s="68" t="s">
        <v>882</v>
      </c>
      <c r="O138" s="50">
        <f t="shared" ref="O138:O169" si="30">P138/$P$212</f>
        <v>1.5866474354877585E-3</v>
      </c>
      <c r="P138" s="44">
        <v>4.5370010598079276</v>
      </c>
      <c r="Q138" s="44">
        <v>34.239512262663709</v>
      </c>
      <c r="R138" s="45">
        <v>2.6224363363483572</v>
      </c>
    </row>
    <row r="139" spans="14:18" x14ac:dyDescent="0.2">
      <c r="N139" s="180" t="s">
        <v>19</v>
      </c>
      <c r="O139" s="78">
        <f t="shared" si="30"/>
        <v>2.437026084850219E-2</v>
      </c>
      <c r="P139" s="75">
        <v>69.686495452255215</v>
      </c>
      <c r="Q139" s="75">
        <v>441.74676154276403</v>
      </c>
      <c r="R139" s="76">
        <v>45.128219468648481</v>
      </c>
    </row>
    <row r="140" spans="14:18" x14ac:dyDescent="0.2">
      <c r="N140" s="68" t="s">
        <v>244</v>
      </c>
      <c r="O140" s="50">
        <f t="shared" si="30"/>
        <v>4.0851568576903263E-3</v>
      </c>
      <c r="P140" s="44">
        <v>11.681461538508017</v>
      </c>
      <c r="Q140" s="44">
        <v>73.157153724181768</v>
      </c>
      <c r="R140" s="45">
        <v>9.3340919243587379</v>
      </c>
    </row>
    <row r="141" spans="14:18" x14ac:dyDescent="0.2">
      <c r="N141" s="180" t="s">
        <v>20</v>
      </c>
      <c r="O141" s="78">
        <f t="shared" si="30"/>
        <v>5.5789474675846516E-2</v>
      </c>
      <c r="P141" s="75">
        <v>159.52939516940091</v>
      </c>
      <c r="Q141" s="75">
        <v>994.9051101264846</v>
      </c>
      <c r="R141" s="76">
        <v>62.287179794398483</v>
      </c>
    </row>
    <row r="142" spans="14:18" x14ac:dyDescent="0.2">
      <c r="N142" s="180" t="s">
        <v>870</v>
      </c>
      <c r="O142" s="78">
        <f t="shared" si="30"/>
        <v>0.10015857466395153</v>
      </c>
      <c r="P142" s="107">
        <v>286.40235331140491</v>
      </c>
      <c r="Q142" s="107">
        <v>1448.3257243620562</v>
      </c>
      <c r="R142" s="106">
        <v>119.89798633771363</v>
      </c>
    </row>
    <row r="143" spans="14:18" x14ac:dyDescent="0.2">
      <c r="N143" s="68" t="s">
        <v>883</v>
      </c>
      <c r="O143" s="50">
        <f t="shared" si="30"/>
        <v>1.8982663893191789E-3</v>
      </c>
      <c r="P143" s="44">
        <v>5.4280720640948781</v>
      </c>
      <c r="Q143" s="44">
        <v>36.507071497126425</v>
      </c>
      <c r="R143" s="45">
        <v>2.7946260857365188</v>
      </c>
    </row>
    <row r="144" spans="14:18" x14ac:dyDescent="0.2">
      <c r="N144" s="68" t="s">
        <v>884</v>
      </c>
      <c r="O144" s="50">
        <f t="shared" si="30"/>
        <v>4.1554070690981909E-2</v>
      </c>
      <c r="P144" s="44">
        <v>118.82341252854408</v>
      </c>
      <c r="Q144" s="44">
        <v>601.71613473581351</v>
      </c>
      <c r="R144" s="45">
        <v>46.611161475247386</v>
      </c>
    </row>
    <row r="145" spans="14:18" x14ac:dyDescent="0.2">
      <c r="N145" s="68" t="s">
        <v>885</v>
      </c>
      <c r="O145" s="50">
        <f t="shared" si="30"/>
        <v>5.5121889327910175E-4</v>
      </c>
      <c r="P145" s="44">
        <v>1.5762044213840301</v>
      </c>
      <c r="Q145" s="44">
        <v>16.502207547333445</v>
      </c>
      <c r="R145" s="45">
        <v>0.33082226934973102</v>
      </c>
    </row>
    <row r="146" spans="14:18" x14ac:dyDescent="0.2">
      <c r="N146" s="68" t="s">
        <v>886</v>
      </c>
      <c r="O146" s="50">
        <f t="shared" si="30"/>
        <v>1.5545671451166785E-2</v>
      </c>
      <c r="P146" s="44">
        <v>44.452678189145011</v>
      </c>
      <c r="Q146" s="44">
        <v>233.61609740202778</v>
      </c>
      <c r="R146" s="45">
        <v>23.344379435008193</v>
      </c>
    </row>
    <row r="147" spans="14:18" x14ac:dyDescent="0.2">
      <c r="N147" s="68" t="s">
        <v>887</v>
      </c>
      <c r="O147" s="50">
        <f t="shared" si="30"/>
        <v>1.8929835735180065E-3</v>
      </c>
      <c r="P147" s="44">
        <v>5.4129659098525398</v>
      </c>
      <c r="Q147" s="44">
        <v>22.738653279580479</v>
      </c>
      <c r="R147" s="45">
        <v>2.2116346045419006</v>
      </c>
    </row>
    <row r="148" spans="14:18" x14ac:dyDescent="0.2">
      <c r="N148" s="180" t="s">
        <v>256</v>
      </c>
      <c r="O148" s="78">
        <f t="shared" si="30"/>
        <v>1.9461622594888824E-2</v>
      </c>
      <c r="P148" s="75">
        <v>55.650297831571251</v>
      </c>
      <c r="Q148" s="75">
        <v>414.83362309688118</v>
      </c>
      <c r="R148" s="76">
        <v>27.289519029276846</v>
      </c>
    </row>
    <row r="149" spans="14:18" x14ac:dyDescent="0.2">
      <c r="N149" s="68" t="s">
        <v>888</v>
      </c>
      <c r="O149" s="50">
        <f t="shared" si="30"/>
        <v>1.9700142915656956E-3</v>
      </c>
      <c r="P149" s="44">
        <v>5.6332344090813509</v>
      </c>
      <c r="Q149" s="44">
        <v>67.408548830825936</v>
      </c>
      <c r="R149" s="45">
        <v>4.6055260915796419</v>
      </c>
    </row>
    <row r="150" spans="14:18" x14ac:dyDescent="0.2">
      <c r="N150" s="68" t="s">
        <v>889</v>
      </c>
      <c r="O150" s="50">
        <f t="shared" si="30"/>
        <v>4.7508592367888841E-3</v>
      </c>
      <c r="P150" s="44">
        <v>13.585030240623832</v>
      </c>
      <c r="Q150" s="44">
        <v>113.92334582607231</v>
      </c>
      <c r="R150" s="45">
        <v>6.939592202521391</v>
      </c>
    </row>
    <row r="151" spans="14:18" x14ac:dyDescent="0.2">
      <c r="N151" s="68" t="s">
        <v>890</v>
      </c>
      <c r="O151" s="50">
        <f t="shared" si="30"/>
        <v>3.2307088061937398E-4</v>
      </c>
      <c r="P151" s="44">
        <v>0.92381766420123468</v>
      </c>
      <c r="Q151" s="44">
        <v>11.085811970414817</v>
      </c>
      <c r="R151" s="45">
        <v>0.82404535646750132</v>
      </c>
    </row>
    <row r="152" spans="14:18" x14ac:dyDescent="0.2">
      <c r="N152" s="180" t="s">
        <v>21</v>
      </c>
      <c r="O152" s="78">
        <f t="shared" si="30"/>
        <v>6.5086415353470137E-2</v>
      </c>
      <c r="P152" s="75">
        <v>186.11389577358398</v>
      </c>
      <c r="Q152" s="75">
        <v>1269.6599630582812</v>
      </c>
      <c r="R152" s="76">
        <v>82.83065113311055</v>
      </c>
    </row>
    <row r="153" spans="14:18" x14ac:dyDescent="0.2">
      <c r="N153" s="68" t="s">
        <v>1012</v>
      </c>
      <c r="O153" s="50">
        <f t="shared" si="30"/>
        <v>2.9583073203301581E-3</v>
      </c>
      <c r="P153" s="44">
        <v>8.4592475602176904</v>
      </c>
      <c r="Q153" s="44">
        <v>44.279491188805281</v>
      </c>
      <c r="R153" s="45">
        <v>3.0546577887469377</v>
      </c>
    </row>
    <row r="154" spans="14:18" x14ac:dyDescent="0.2">
      <c r="N154" s="68" t="s">
        <v>891</v>
      </c>
      <c r="O154" s="50">
        <f t="shared" si="30"/>
        <v>1.5797867296014265E-3</v>
      </c>
      <c r="P154" s="44">
        <v>4.5173829460536581</v>
      </c>
      <c r="Q154" s="44">
        <v>13.890831281185074</v>
      </c>
      <c r="R154" s="45">
        <v>1.0311952550695371</v>
      </c>
    </row>
    <row r="155" spans="14:18" x14ac:dyDescent="0.2">
      <c r="N155" s="68" t="s">
        <v>892</v>
      </c>
      <c r="O155" s="50">
        <f t="shared" si="30"/>
        <v>6.079429969218594E-4</v>
      </c>
      <c r="P155" s="44">
        <v>1.7384063779042136</v>
      </c>
      <c r="Q155" s="44">
        <v>12.274168912302708</v>
      </c>
      <c r="R155" s="45">
        <v>0.51536375185309424</v>
      </c>
    </row>
    <row r="156" spans="14:18" x14ac:dyDescent="0.2">
      <c r="N156" s="68" t="s">
        <v>1013</v>
      </c>
      <c r="O156" s="50">
        <f t="shared" si="30"/>
        <v>1.7226665613773961E-2</v>
      </c>
      <c r="P156" s="44">
        <v>49.259462687514144</v>
      </c>
      <c r="Q156" s="44">
        <v>404.100339962943</v>
      </c>
      <c r="R156" s="45">
        <v>26.380200505716967</v>
      </c>
    </row>
    <row r="157" spans="14:18" x14ac:dyDescent="0.2">
      <c r="N157" s="68" t="s">
        <v>893</v>
      </c>
      <c r="O157" s="50">
        <f t="shared" si="30"/>
        <v>1.501715038098586E-3</v>
      </c>
      <c r="P157" s="44">
        <v>4.2941377945682584</v>
      </c>
      <c r="Q157" s="44">
        <v>24.803945157114978</v>
      </c>
      <c r="R157" s="45">
        <v>1.5445680635875321</v>
      </c>
    </row>
    <row r="158" spans="14:18" x14ac:dyDescent="0.2">
      <c r="N158" s="68" t="s">
        <v>894</v>
      </c>
      <c r="O158" s="50">
        <f t="shared" si="30"/>
        <v>3.2691978329011393E-3</v>
      </c>
      <c r="P158" s="44">
        <v>9.3482355946546924</v>
      </c>
      <c r="Q158" s="44">
        <v>84.120317916022358</v>
      </c>
      <c r="R158" s="45">
        <v>3.86466631869401</v>
      </c>
    </row>
    <row r="159" spans="14:18" x14ac:dyDescent="0.2">
      <c r="N159" s="68" t="s">
        <v>896</v>
      </c>
      <c r="O159" s="50">
        <f t="shared" si="30"/>
        <v>2.1370015855501101E-3</v>
      </c>
      <c r="P159" s="44">
        <v>6.1107327573825554</v>
      </c>
      <c r="Q159" s="44">
        <v>25.572351679174229</v>
      </c>
      <c r="R159" s="45">
        <v>1.5105186470921506</v>
      </c>
    </row>
    <row r="160" spans="14:18" x14ac:dyDescent="0.2">
      <c r="N160" s="68" t="s">
        <v>897</v>
      </c>
      <c r="O160" s="50">
        <f t="shared" si="30"/>
        <v>3.4278547610366544E-3</v>
      </c>
      <c r="P160" s="44">
        <v>9.8019133525463928</v>
      </c>
      <c r="Q160" s="44">
        <v>51.724193853398354</v>
      </c>
      <c r="R160" s="45">
        <v>4.2417154105269583</v>
      </c>
    </row>
    <row r="161" spans="14:18" x14ac:dyDescent="0.2">
      <c r="N161" s="68" t="s">
        <v>898</v>
      </c>
      <c r="O161" s="50">
        <f t="shared" si="30"/>
        <v>4.7318299071663541E-4</v>
      </c>
      <c r="P161" s="44">
        <v>1.3530616079838129</v>
      </c>
      <c r="Q161" s="44">
        <v>6.7653080399190646</v>
      </c>
      <c r="R161" s="45">
        <v>0.42621440651490111</v>
      </c>
    </row>
    <row r="162" spans="14:18" x14ac:dyDescent="0.2">
      <c r="N162" s="68" t="s">
        <v>978</v>
      </c>
      <c r="O162" s="50">
        <f t="shared" si="30"/>
        <v>1.9944072127681886E-3</v>
      </c>
      <c r="P162" s="44">
        <v>5.7029857015690233</v>
      </c>
      <c r="Q162" s="44">
        <v>45.099833805629977</v>
      </c>
      <c r="R162" s="45">
        <v>2.7850433770579355</v>
      </c>
    </row>
    <row r="163" spans="14:18" x14ac:dyDescent="0.2">
      <c r="N163" s="68" t="s">
        <v>899</v>
      </c>
      <c r="O163" s="50">
        <f t="shared" si="30"/>
        <v>1.2653076840369467E-3</v>
      </c>
      <c r="P163" s="44">
        <v>3.6181335406085133</v>
      </c>
      <c r="Q163" s="44">
        <v>29.340140992423745</v>
      </c>
      <c r="R163" s="45">
        <v>1.2180780222705241</v>
      </c>
    </row>
    <row r="164" spans="14:18" x14ac:dyDescent="0.2">
      <c r="N164" s="180" t="s">
        <v>258</v>
      </c>
      <c r="O164" s="78">
        <f t="shared" si="30"/>
        <v>0.25958030804333082</v>
      </c>
      <c r="P164" s="107">
        <v>742.26706346757692</v>
      </c>
      <c r="Q164" s="107">
        <v>3865.303130047615</v>
      </c>
      <c r="R164" s="106">
        <v>278.38546886588608</v>
      </c>
    </row>
    <row r="165" spans="14:18" x14ac:dyDescent="0.2">
      <c r="N165" s="68" t="s">
        <v>900</v>
      </c>
      <c r="O165" s="50">
        <f t="shared" si="30"/>
        <v>2.4503196586037686E-3</v>
      </c>
      <c r="P165" s="44">
        <v>7.0066623745784691</v>
      </c>
      <c r="Q165" s="44">
        <v>38.354230783711245</v>
      </c>
      <c r="R165" s="45">
        <v>3.0931564563651808</v>
      </c>
    </row>
    <row r="166" spans="14:18" x14ac:dyDescent="0.2">
      <c r="N166" s="68" t="s">
        <v>901</v>
      </c>
      <c r="O166" s="50">
        <f t="shared" si="30"/>
        <v>5.4175260495062921E-3</v>
      </c>
      <c r="P166" s="44">
        <v>15.491356730168011</v>
      </c>
      <c r="Q166" s="44">
        <v>131.36968362694324</v>
      </c>
      <c r="R166" s="45">
        <v>3.9923125682995004</v>
      </c>
    </row>
    <row r="167" spans="14:18" x14ac:dyDescent="0.2">
      <c r="N167" s="68" t="s">
        <v>902</v>
      </c>
      <c r="O167" s="50">
        <f t="shared" si="30"/>
        <v>2.3125501279686492E-3</v>
      </c>
      <c r="P167" s="44">
        <v>6.6127119023309131</v>
      </c>
      <c r="Q167" s="44">
        <v>37.061693503612034</v>
      </c>
      <c r="R167" s="45">
        <v>2.8325231218534404</v>
      </c>
    </row>
    <row r="168" spans="14:18" x14ac:dyDescent="0.2">
      <c r="N168" s="68" t="s">
        <v>903</v>
      </c>
      <c r="O168" s="50">
        <f t="shared" si="30"/>
        <v>4.6332310292636391E-3</v>
      </c>
      <c r="P168" s="44">
        <v>13.248673662427061</v>
      </c>
      <c r="Q168" s="44">
        <v>78.235128629113362</v>
      </c>
      <c r="R168" s="45">
        <v>3.5024645318829921</v>
      </c>
    </row>
    <row r="169" spans="14:18" x14ac:dyDescent="0.2">
      <c r="N169" s="68" t="s">
        <v>904</v>
      </c>
      <c r="O169" s="50">
        <f t="shared" si="30"/>
        <v>2.078654200560268E-2</v>
      </c>
      <c r="P169" s="44">
        <v>59.438890455313746</v>
      </c>
      <c r="Q169" s="44">
        <v>381.67319361679802</v>
      </c>
      <c r="R169" s="45">
        <v>19.946135853713592</v>
      </c>
    </row>
    <row r="170" spans="14:18" x14ac:dyDescent="0.2">
      <c r="N170" s="68" t="s">
        <v>905</v>
      </c>
      <c r="O170" s="50">
        <f t="shared" ref="O170:O201" si="31">P170/$P$212</f>
        <v>5.3817010995199244E-3</v>
      </c>
      <c r="P170" s="44">
        <v>15.388915675891985</v>
      </c>
      <c r="Q170" s="44">
        <v>105.53406968383608</v>
      </c>
      <c r="R170" s="45">
        <v>5.7521678229365696</v>
      </c>
    </row>
    <row r="171" spans="14:18" x14ac:dyDescent="0.2">
      <c r="N171" s="68" t="s">
        <v>245</v>
      </c>
      <c r="O171" s="50">
        <f t="shared" si="31"/>
        <v>3.9539778893510485E-2</v>
      </c>
      <c r="P171" s="44">
        <v>113.06356707360163</v>
      </c>
      <c r="Q171" s="44">
        <v>474.71727058743659</v>
      </c>
      <c r="R171" s="45">
        <v>46.73380981773515</v>
      </c>
    </row>
    <row r="172" spans="14:18" x14ac:dyDescent="0.2">
      <c r="N172" s="68" t="s">
        <v>906</v>
      </c>
      <c r="O172" s="50">
        <f t="shared" si="31"/>
        <v>9.7150490486822109E-3</v>
      </c>
      <c r="P172" s="44">
        <v>27.78007693713457</v>
      </c>
      <c r="Q172" s="44">
        <v>86.905519655711629</v>
      </c>
      <c r="R172" s="45">
        <v>4.7901061001101501</v>
      </c>
    </row>
    <row r="173" spans="14:18" x14ac:dyDescent="0.2">
      <c r="N173" s="68" t="s">
        <v>987</v>
      </c>
      <c r="O173" s="50">
        <f t="shared" si="31"/>
        <v>6.7152958367055439E-3</v>
      </c>
      <c r="P173" s="44">
        <v>19.202315301187703</v>
      </c>
      <c r="Q173" s="44">
        <v>93.584694574679915</v>
      </c>
      <c r="R173" s="45">
        <v>8.1521378176812931</v>
      </c>
    </row>
    <row r="174" spans="14:18" x14ac:dyDescent="0.2">
      <c r="N174" s="68" t="s">
        <v>907</v>
      </c>
      <c r="O174" s="50">
        <f t="shared" si="31"/>
        <v>2.0950854842737799E-3</v>
      </c>
      <c r="P174" s="44">
        <v>5.990874122338492</v>
      </c>
      <c r="Q174" s="44">
        <v>37.444510855375384</v>
      </c>
      <c r="R174" s="45">
        <v>2.3398734833777626</v>
      </c>
    </row>
    <row r="175" spans="14:18" x14ac:dyDescent="0.2">
      <c r="N175" s="68" t="s">
        <v>252</v>
      </c>
      <c r="O175" s="50">
        <f t="shared" si="31"/>
        <v>3.8665990719852966E-2</v>
      </c>
      <c r="P175" s="44">
        <v>110.56497930844189</v>
      </c>
      <c r="Q175" s="44">
        <v>583.89943255559353</v>
      </c>
      <c r="R175" s="45">
        <v>40.985609755571097</v>
      </c>
    </row>
    <row r="176" spans="14:18" x14ac:dyDescent="0.2">
      <c r="N176" s="68" t="s">
        <v>253</v>
      </c>
      <c r="O176" s="50">
        <f t="shared" si="31"/>
        <v>2.5332981626011272E-4</v>
      </c>
      <c r="P176" s="44">
        <v>0.72439385029463066</v>
      </c>
      <c r="Q176" s="44">
        <v>1.4487877005892613</v>
      </c>
      <c r="R176" s="45">
        <v>0.11952498529861405</v>
      </c>
    </row>
    <row r="177" spans="14:18" x14ac:dyDescent="0.2">
      <c r="N177" s="68" t="s">
        <v>895</v>
      </c>
      <c r="O177" s="50">
        <f t="shared" si="31"/>
        <v>3.1559833043626529E-3</v>
      </c>
      <c r="P177" s="44">
        <v>9.0244998834461949</v>
      </c>
      <c r="Q177" s="44">
        <v>66.450257559185545</v>
      </c>
      <c r="R177" s="45">
        <v>2.8695919300447623</v>
      </c>
    </row>
    <row r="178" spans="14:18" x14ac:dyDescent="0.2">
      <c r="N178" s="68" t="s">
        <v>259</v>
      </c>
      <c r="O178" s="50">
        <f t="shared" si="31"/>
        <v>3.1802461724506677E-4</v>
      </c>
      <c r="P178" s="44">
        <v>0.9093879290469572</v>
      </c>
      <c r="Q178" s="44">
        <v>0.9093879290469572</v>
      </c>
      <c r="R178" s="45">
        <v>6.8204094678521801E-2</v>
      </c>
    </row>
    <row r="179" spans="14:18" x14ac:dyDescent="0.2">
      <c r="N179" s="68" t="s">
        <v>908</v>
      </c>
      <c r="O179" s="50">
        <f t="shared" si="31"/>
        <v>1.1992988393765634E-3</v>
      </c>
      <c r="P179" s="44">
        <v>3.4293819682790305</v>
      </c>
      <c r="Q179" s="44">
        <v>16.574005219376303</v>
      </c>
      <c r="R179" s="45">
        <v>0.75683656324686788</v>
      </c>
    </row>
    <row r="180" spans="14:18" x14ac:dyDescent="0.2">
      <c r="N180" s="180" t="s">
        <v>871</v>
      </c>
      <c r="O180" s="78">
        <f t="shared" si="31"/>
        <v>3.5955044209391981E-2</v>
      </c>
      <c r="P180" s="75">
        <v>102.81305728975912</v>
      </c>
      <c r="Q180" s="75">
        <v>597.24816079486084</v>
      </c>
      <c r="R180" s="76">
        <v>45.192198814724335</v>
      </c>
    </row>
    <row r="181" spans="14:18" x14ac:dyDescent="0.2">
      <c r="N181" s="68" t="s">
        <v>929</v>
      </c>
      <c r="O181" s="50">
        <f t="shared" si="31"/>
        <v>2.247949013489728E-3</v>
      </c>
      <c r="P181" s="44">
        <v>6.4279857191221419</v>
      </c>
      <c r="Q181" s="44">
        <v>127.72361137924928</v>
      </c>
      <c r="R181" s="45">
        <v>5.2589145371268771</v>
      </c>
    </row>
    <row r="182" spans="14:18" x14ac:dyDescent="0.2">
      <c r="N182" s="68" t="s">
        <v>909</v>
      </c>
      <c r="O182" s="50">
        <f t="shared" si="31"/>
        <v>3.2855836988041486E-3</v>
      </c>
      <c r="P182" s="44">
        <v>9.3950907997273738</v>
      </c>
      <c r="Q182" s="44">
        <v>47.02424939420785</v>
      </c>
      <c r="R182" s="45">
        <v>8.9777606041857556</v>
      </c>
    </row>
    <row r="183" spans="14:18" x14ac:dyDescent="0.2">
      <c r="N183" s="68" t="s">
        <v>1011</v>
      </c>
      <c r="O183" s="50">
        <f t="shared" si="31"/>
        <v>1.1082579529332964E-3</v>
      </c>
      <c r="P183" s="44">
        <v>3.1690515451236325</v>
      </c>
      <c r="Q183" s="44">
        <v>8.7767519149449562</v>
      </c>
      <c r="R183" s="45">
        <v>1.3084570360259848</v>
      </c>
    </row>
    <row r="184" spans="14:18" x14ac:dyDescent="0.2">
      <c r="N184" s="68" t="s">
        <v>910</v>
      </c>
      <c r="O184" s="50">
        <f t="shared" si="31"/>
        <v>4.4424219103544292E-3</v>
      </c>
      <c r="P184" s="44">
        <v>12.703057065223806</v>
      </c>
      <c r="Q184" s="44">
        <v>62.623630485236205</v>
      </c>
      <c r="R184" s="45">
        <v>4.3410702766221672</v>
      </c>
    </row>
    <row r="185" spans="14:18" x14ac:dyDescent="0.2">
      <c r="N185" s="68" t="s">
        <v>911</v>
      </c>
      <c r="O185" s="50">
        <f t="shared" si="31"/>
        <v>5.0463182653446366E-4</v>
      </c>
      <c r="P185" s="44">
        <v>1.4429892114601008</v>
      </c>
      <c r="Q185" s="44">
        <v>28.520819406226309</v>
      </c>
      <c r="R185" s="45">
        <v>4.2740839976239977</v>
      </c>
    </row>
    <row r="186" spans="14:18" x14ac:dyDescent="0.2">
      <c r="N186" s="180" t="s">
        <v>22</v>
      </c>
      <c r="O186" s="78">
        <f t="shared" si="31"/>
        <v>1.3719856637363194E-2</v>
      </c>
      <c r="P186" s="75">
        <v>39.231780616085011</v>
      </c>
      <c r="Q186" s="75">
        <v>161.37785330807344</v>
      </c>
      <c r="R186" s="76">
        <v>10.893024001121439</v>
      </c>
    </row>
    <row r="187" spans="14:18" x14ac:dyDescent="0.2">
      <c r="N187" s="68" t="s">
        <v>263</v>
      </c>
      <c r="O187" s="50">
        <f t="shared" si="31"/>
        <v>3.1889957598149003E-3</v>
      </c>
      <c r="P187" s="44">
        <v>9.1188986402359564</v>
      </c>
      <c r="Q187" s="44">
        <v>47.397246260958575</v>
      </c>
      <c r="R187" s="45">
        <v>2.8076801873305923</v>
      </c>
    </row>
    <row r="188" spans="14:18" x14ac:dyDescent="0.2">
      <c r="N188" s="180" t="s">
        <v>872</v>
      </c>
      <c r="O188" s="78">
        <f t="shared" si="31"/>
        <v>2.6797169351006272E-2</v>
      </c>
      <c r="P188" s="75">
        <v>76.626213880963974</v>
      </c>
      <c r="Q188" s="75">
        <v>553.70970385315968</v>
      </c>
      <c r="R188" s="76">
        <v>32.235019273736036</v>
      </c>
    </row>
    <row r="189" spans="14:18" x14ac:dyDescent="0.2">
      <c r="N189" s="68" t="s">
        <v>912</v>
      </c>
      <c r="O189" s="50">
        <f t="shared" si="31"/>
        <v>6.4267431084554828E-3</v>
      </c>
      <c r="P189" s="44">
        <v>18.377201917710334</v>
      </c>
      <c r="Q189" s="44">
        <v>163.47039825871835</v>
      </c>
      <c r="R189" s="45">
        <v>8.5426879151479493</v>
      </c>
    </row>
    <row r="190" spans="14:18" x14ac:dyDescent="0.2">
      <c r="N190" s="68" t="s">
        <v>913</v>
      </c>
      <c r="O190" s="50">
        <f t="shared" si="31"/>
        <v>7.0940448659458479E-3</v>
      </c>
      <c r="P190" s="44">
        <v>20.285344024916885</v>
      </c>
      <c r="Q190" s="44">
        <v>134.14187986114365</v>
      </c>
      <c r="R190" s="45">
        <v>8.9756126407140986</v>
      </c>
    </row>
    <row r="191" spans="14:18" x14ac:dyDescent="0.2">
      <c r="N191" s="68" t="s">
        <v>1009</v>
      </c>
      <c r="O191" s="50">
        <f t="shared" si="31"/>
        <v>1.0586156188163742E-3</v>
      </c>
      <c r="P191" s="44">
        <v>3.0270998314270243</v>
      </c>
      <c r="Q191" s="44">
        <v>9.3732649442048928</v>
      </c>
      <c r="R191" s="45">
        <v>0.64116453208044322</v>
      </c>
    </row>
    <row r="192" spans="14:18" x14ac:dyDescent="0.2">
      <c r="N192" s="180" t="s">
        <v>264</v>
      </c>
      <c r="O192" s="78">
        <f t="shared" si="31"/>
        <v>1.551460437835637E-2</v>
      </c>
      <c r="P192" s="75">
        <v>44.363842232830208</v>
      </c>
      <c r="Q192" s="75">
        <v>448.53259900543969</v>
      </c>
      <c r="R192" s="76">
        <v>16.819589299112142</v>
      </c>
    </row>
    <row r="193" spans="14:18" x14ac:dyDescent="0.2">
      <c r="N193" s="68" t="s">
        <v>959</v>
      </c>
      <c r="O193" s="50">
        <f t="shared" si="31"/>
        <v>1.725886123181634E-4</v>
      </c>
      <c r="P193" s="44">
        <v>0.4935152570662748</v>
      </c>
      <c r="Q193" s="44">
        <v>1.4805457711988241</v>
      </c>
      <c r="R193" s="45">
        <v>0.15792488226120793</v>
      </c>
    </row>
    <row r="194" spans="14:18" x14ac:dyDescent="0.2">
      <c r="N194" s="68" t="s">
        <v>914</v>
      </c>
      <c r="O194" s="50">
        <f t="shared" si="31"/>
        <v>2.2691076779657571E-3</v>
      </c>
      <c r="P194" s="44">
        <v>6.4884886897284337</v>
      </c>
      <c r="Q194" s="44">
        <v>25.06695785450707</v>
      </c>
      <c r="R194" s="45">
        <v>2.0278146319331189</v>
      </c>
    </row>
    <row r="195" spans="14:18" x14ac:dyDescent="0.2">
      <c r="N195" s="68" t="s">
        <v>915</v>
      </c>
      <c r="O195" s="50">
        <f t="shared" si="31"/>
        <v>2.927941900280691E-3</v>
      </c>
      <c r="P195" s="44">
        <v>8.3724179723303269</v>
      </c>
      <c r="Q195" s="44">
        <v>233.1998627479903</v>
      </c>
      <c r="R195" s="45">
        <v>6.3605220758633827</v>
      </c>
    </row>
    <row r="196" spans="14:18" x14ac:dyDescent="0.2">
      <c r="N196" s="149" t="s">
        <v>265</v>
      </c>
      <c r="O196" s="78">
        <f t="shared" si="31"/>
        <v>1.7410205992862339E-2</v>
      </c>
      <c r="P196" s="75">
        <v>49.784294402371785</v>
      </c>
      <c r="Q196" s="75">
        <v>329.9718422162565</v>
      </c>
      <c r="R196" s="76">
        <v>18.478483701191053</v>
      </c>
    </row>
    <row r="197" spans="14:18" x14ac:dyDescent="0.2">
      <c r="N197" s="68" t="s">
        <v>236</v>
      </c>
      <c r="O197" s="50">
        <f t="shared" si="31"/>
        <v>3.1501592429564293E-3</v>
      </c>
      <c r="P197" s="44">
        <v>9.0078460432915293</v>
      </c>
      <c r="Q197" s="44">
        <v>69.893134442218724</v>
      </c>
      <c r="R197" s="45">
        <v>3.1587018901341439</v>
      </c>
    </row>
    <row r="198" spans="14:18" x14ac:dyDescent="0.2">
      <c r="N198" s="68" t="s">
        <v>916</v>
      </c>
      <c r="O198" s="50">
        <f t="shared" si="31"/>
        <v>8.8608136453734588E-4</v>
      </c>
      <c r="P198" s="44">
        <v>2.5337400105815817</v>
      </c>
      <c r="Q198" s="44">
        <v>17.736180074071072</v>
      </c>
      <c r="R198" s="45">
        <v>1.3935570058198699</v>
      </c>
    </row>
    <row r="199" spans="14:18" x14ac:dyDescent="0.2">
      <c r="N199" s="68" t="s">
        <v>917</v>
      </c>
      <c r="O199" s="50">
        <f t="shared" si="31"/>
        <v>6.6681532969310947E-4</v>
      </c>
      <c r="P199" s="44">
        <v>1.9067511722185313</v>
      </c>
      <c r="Q199" s="44">
        <v>13.255972246202104</v>
      </c>
      <c r="R199" s="45">
        <v>0.4489827533914385</v>
      </c>
    </row>
    <row r="200" spans="14:18" x14ac:dyDescent="0.2">
      <c r="N200" s="68" t="s">
        <v>918</v>
      </c>
      <c r="O200" s="50">
        <f t="shared" si="31"/>
        <v>1.127346442628201E-3</v>
      </c>
      <c r="P200" s="44">
        <v>3.2236348734919109</v>
      </c>
      <c r="Q200" s="44">
        <v>7.9739053648144953</v>
      </c>
      <c r="R200" s="45">
        <v>0.48822421647800446</v>
      </c>
    </row>
    <row r="201" spans="14:18" x14ac:dyDescent="0.2">
      <c r="N201" s="68" t="s">
        <v>919</v>
      </c>
      <c r="O201" s="50">
        <f t="shared" si="31"/>
        <v>1.6256869881564977E-3</v>
      </c>
      <c r="P201" s="44">
        <v>4.6486342354403245</v>
      </c>
      <c r="Q201" s="44">
        <v>21.253637707165957</v>
      </c>
      <c r="R201" s="45">
        <v>0.79081353449221115</v>
      </c>
    </row>
    <row r="202" spans="14:18" x14ac:dyDescent="0.2">
      <c r="N202" s="68" t="s">
        <v>257</v>
      </c>
      <c r="O202" s="50">
        <f t="shared" ref="O202:O211" si="32">P202/$P$212</f>
        <v>3.4735888854506145E-4</v>
      </c>
      <c r="P202" s="44">
        <v>0.99326895831661066</v>
      </c>
      <c r="Q202" s="44">
        <v>13.905765416432551</v>
      </c>
      <c r="R202" s="45">
        <v>0.87829919812937851</v>
      </c>
    </row>
    <row r="203" spans="14:18" x14ac:dyDescent="0.2">
      <c r="N203" s="68" t="s">
        <v>920</v>
      </c>
      <c r="O203" s="50">
        <f t="shared" si="32"/>
        <v>2.2180290915809294E-4</v>
      </c>
      <c r="P203" s="44">
        <v>0.63424300283155954</v>
      </c>
      <c r="Q203" s="44">
        <v>2.5369720113262382</v>
      </c>
      <c r="R203" s="45">
        <v>0.19978654589194125</v>
      </c>
    </row>
    <row r="204" spans="14:18" x14ac:dyDescent="0.2">
      <c r="N204" s="68" t="s">
        <v>921</v>
      </c>
      <c r="O204" s="50">
        <f t="shared" si="32"/>
        <v>3.2449109078627647E-3</v>
      </c>
      <c r="P204" s="44">
        <v>9.2787873970437929</v>
      </c>
      <c r="Q204" s="44">
        <v>62.678109831512309</v>
      </c>
      <c r="R204" s="45">
        <v>4.5185366492059647</v>
      </c>
    </row>
    <row r="205" spans="14:18" x14ac:dyDescent="0.2">
      <c r="N205" s="68" t="s">
        <v>922</v>
      </c>
      <c r="O205" s="50">
        <f t="shared" si="32"/>
        <v>5.2867469783905881E-4</v>
      </c>
      <c r="P205" s="44">
        <v>1.5117395400775231</v>
      </c>
      <c r="Q205" s="44">
        <v>12.093916320620185</v>
      </c>
      <c r="R205" s="45">
        <v>0.22676093101162847</v>
      </c>
    </row>
    <row r="206" spans="14:18" x14ac:dyDescent="0.2">
      <c r="N206" s="149" t="s">
        <v>267</v>
      </c>
      <c r="O206" s="78">
        <f t="shared" si="32"/>
        <v>1.2918025629721275E-2</v>
      </c>
      <c r="P206" s="75">
        <v>36.938953583380105</v>
      </c>
      <c r="Q206" s="75">
        <v>275.68299318725474</v>
      </c>
      <c r="R206" s="76">
        <v>18.230875708746066</v>
      </c>
    </row>
    <row r="207" spans="14:18" x14ac:dyDescent="0.2">
      <c r="N207" s="68" t="s">
        <v>948</v>
      </c>
      <c r="O207" s="50">
        <f t="shared" si="32"/>
        <v>2.2409231827692162E-4</v>
      </c>
      <c r="P207" s="44">
        <v>0.64078954327030957</v>
      </c>
      <c r="Q207" s="44">
        <v>2.5631581730812383</v>
      </c>
      <c r="R207" s="45">
        <v>9.611843149054642E-3</v>
      </c>
    </row>
    <row r="208" spans="14:18" x14ac:dyDescent="0.2">
      <c r="N208" s="68" t="s">
        <v>923</v>
      </c>
      <c r="O208" s="50">
        <f t="shared" si="32"/>
        <v>5.2867469783905881E-4</v>
      </c>
      <c r="P208" s="44">
        <v>1.5117395400775231</v>
      </c>
      <c r="Q208" s="44">
        <v>12.093916320620185</v>
      </c>
      <c r="R208" s="45">
        <v>0.5669023275290711</v>
      </c>
    </row>
    <row r="209" spans="14:18" x14ac:dyDescent="0.2">
      <c r="N209" s="68" t="s">
        <v>924</v>
      </c>
      <c r="O209" s="50">
        <f t="shared" si="32"/>
        <v>2.5222152921909728E-3</v>
      </c>
      <c r="P209" s="44">
        <v>7.2122471557245289</v>
      </c>
      <c r="Q209" s="44">
        <v>79.45563602923508</v>
      </c>
      <c r="R209" s="45">
        <v>3.6280580966039659</v>
      </c>
    </row>
    <row r="210" spans="14:18" x14ac:dyDescent="0.2">
      <c r="N210" s="68" t="s">
        <v>925</v>
      </c>
      <c r="O210" s="50">
        <f t="shared" si="32"/>
        <v>1.9828042264894674E-4</v>
      </c>
      <c r="P210" s="44">
        <v>0.56698070886862495</v>
      </c>
      <c r="Q210" s="44">
        <v>0.56698070886862495</v>
      </c>
      <c r="R210" s="45">
        <v>8.5047106330293741E-3</v>
      </c>
    </row>
    <row r="211" spans="14:18" x14ac:dyDescent="0.2">
      <c r="N211" s="68" t="s">
        <v>926</v>
      </c>
      <c r="O211" s="50">
        <f t="shared" si="32"/>
        <v>2.5586534523943543E-4</v>
      </c>
      <c r="P211" s="44">
        <v>0.73164416779369401</v>
      </c>
      <c r="Q211" s="44">
        <v>7.0126160811104432</v>
      </c>
      <c r="R211" s="45">
        <v>0.13780940317054638</v>
      </c>
    </row>
    <row r="212" spans="14:18" x14ac:dyDescent="0.2">
      <c r="N212" s="23" t="s">
        <v>324</v>
      </c>
      <c r="O212" s="179"/>
      <c r="P212" s="87">
        <f>P106+P120+P136+P137+P139+P141+P142+P148+P152+P164+P180+P186+P188+P192+P196+P206</f>
        <v>2859.4891078705127</v>
      </c>
      <c r="Q212" s="87">
        <f>Q106+Q120+Q136+Q137+Q139+Q141+Q142+Q148+Q152+Q164+Q180+Q186+Q188+Q192+Q196+Q206</f>
        <v>16628.614577687713</v>
      </c>
      <c r="R212" s="86">
        <f>R106+R120+R136+R137+R139+R141+R142+R148+R152+R164+R180+R186+R188+R192+R196+R206</f>
        <v>1205.3317319329578</v>
      </c>
    </row>
    <row r="213" spans="14:18" x14ac:dyDescent="0.2">
      <c r="N213" s="23" t="s">
        <v>105</v>
      </c>
      <c r="O213" s="47"/>
      <c r="P213" s="87">
        <f>P100</f>
        <v>290.01427349052142</v>
      </c>
      <c r="Q213" s="87">
        <f>Q100</f>
        <v>1353.1771085090693</v>
      </c>
      <c r="R213" s="86">
        <f>R100</f>
        <v>128.10678322375909</v>
      </c>
    </row>
    <row r="214" spans="14:18" ht="13.5" thickBot="1" x14ac:dyDescent="0.25">
      <c r="N214" s="24" t="s">
        <v>327</v>
      </c>
      <c r="O214" s="48"/>
      <c r="P214" s="84">
        <f>P212+P213</f>
        <v>3149.5033813610344</v>
      </c>
      <c r="Q214" s="84">
        <f t="shared" ref="Q214:R214" si="33">Q212+Q213</f>
        <v>17981.791686196782</v>
      </c>
      <c r="R214" s="83">
        <f t="shared" si="33"/>
        <v>1333.4385151567169</v>
      </c>
    </row>
  </sheetData>
  <sortState xmlns:xlrd2="http://schemas.microsoft.com/office/spreadsheetml/2017/richdata2" ref="N8:R97">
    <sortCondition descending="1" ref="P6:P95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INTRO</vt:lpstr>
      <vt:lpstr>2024</vt:lpstr>
      <vt:lpstr>2023</vt:lpstr>
      <vt:lpstr>2022</vt:lpstr>
      <vt:lpstr>2019</vt:lpstr>
      <vt:lpstr>2018</vt:lpstr>
      <vt:lpstr>2017</vt:lpstr>
      <vt:lpstr>2016</vt:lpstr>
      <vt:lpstr>2015</vt:lpstr>
      <vt:lpstr>2014</vt:lpstr>
    </vt:vector>
  </TitlesOfParts>
  <Company>VisitBritain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PMorrison</dc:creator>
  <cp:lastModifiedBy>Alfie Winter</cp:lastModifiedBy>
  <dcterms:created xsi:type="dcterms:W3CDTF">2008-09-23T14:37:04Z</dcterms:created>
  <dcterms:modified xsi:type="dcterms:W3CDTF">2026-04-27T09:05:28Z</dcterms:modified>
</cp:coreProperties>
</file>